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\"/>
    </mc:Choice>
  </mc:AlternateContent>
  <xr:revisionPtr revIDLastSave="0" documentId="13_ncr:1_{ECE45EAC-4C31-40A0-9A45-FB858660E352}" xr6:coauthVersionLast="45" xr6:coauthVersionMax="45" xr10:uidLastSave="{00000000-0000-0000-0000-000000000000}"/>
  <bookViews>
    <workbookView xWindow="-120" yWindow="-120" windowWidth="19440" windowHeight="11640" firstSheet="1" activeTab="1" xr2:uid="{00000000-000D-0000-FFFF-FFFF00000000}"/>
  </bookViews>
  <sheets>
    <sheet name="KEUANGAN" sheetId="1" r:id="rId1"/>
    <sheet name="ASET VISATAKITA" sheetId="8" r:id="rId2"/>
    <sheet name="Sheet2" sheetId="2" r:id="rId3"/>
    <sheet name="Pendapata Rutin" sheetId="7" r:id="rId4"/>
    <sheet name="Pendapatan 2017" sheetId="6" r:id="rId5"/>
    <sheet name="Pendapatan Polda" sheetId="3" r:id="rId6"/>
    <sheet name="Sheet1" sheetId="4" r:id="rId7"/>
    <sheet name="Bandung" sheetId="5" r:id="rId8"/>
  </sheets>
  <definedNames>
    <definedName name="_xlnm._FilterDatabase" localSheetId="4" hidden="1">'Pendapatan 2017'!$F$2:$H$37</definedName>
    <definedName name="_xlnm._FilterDatabase" localSheetId="5" hidden="1">'Pendapatan Polda'!$A$2:$M$48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8" l="1"/>
  <c r="D4" i="8"/>
  <c r="C13" i="8"/>
  <c r="C14" i="8"/>
  <c r="C9" i="8"/>
  <c r="D13" i="8" l="1"/>
  <c r="D14" i="8"/>
  <c r="A84" i="4"/>
  <c r="F20" i="8" l="1"/>
  <c r="C2" i="8"/>
  <c r="E11" i="8" l="1"/>
  <c r="F19" i="7"/>
  <c r="E12" i="8" l="1"/>
  <c r="G14" i="8" s="1"/>
  <c r="E13" i="8"/>
  <c r="H12" i="6"/>
  <c r="C23" i="8" l="1"/>
  <c r="D18" i="8"/>
  <c r="C18" i="8"/>
  <c r="G13" i="8"/>
  <c r="K35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I36" i="6"/>
  <c r="F36" i="6"/>
  <c r="C22" i="8" l="1"/>
  <c r="C17" i="8"/>
  <c r="D17" i="8"/>
  <c r="F15" i="8"/>
  <c r="K36" i="6"/>
  <c r="B19" i="7"/>
  <c r="E35" i="6"/>
  <c r="L35" i="6" s="1"/>
  <c r="C36" i="6"/>
  <c r="D19" i="7" l="1"/>
  <c r="F20" i="7" s="1"/>
  <c r="C116" i="1" s="1"/>
  <c r="H34" i="6"/>
  <c r="E34" i="6"/>
  <c r="H33" i="6"/>
  <c r="E33" i="6"/>
  <c r="H32" i="6"/>
  <c r="E32" i="6"/>
  <c r="H31" i="6"/>
  <c r="E31" i="6"/>
  <c r="L31" i="6" s="1"/>
  <c r="H30" i="6"/>
  <c r="E30" i="6"/>
  <c r="H29" i="6"/>
  <c r="E29" i="6"/>
  <c r="H28" i="6"/>
  <c r="E28" i="6"/>
  <c r="H27" i="6"/>
  <c r="E27" i="6"/>
  <c r="E26" i="6"/>
  <c r="L26" i="6" s="1"/>
  <c r="H25" i="6"/>
  <c r="E25" i="6"/>
  <c r="H24" i="6"/>
  <c r="E24" i="6"/>
  <c r="L24" i="6" s="1"/>
  <c r="H23" i="6"/>
  <c r="E23" i="6"/>
  <c r="H22" i="6"/>
  <c r="L22" i="6" s="1"/>
  <c r="E22" i="6"/>
  <c r="H21" i="6"/>
  <c r="E21" i="6"/>
  <c r="H20" i="6"/>
  <c r="E20" i="6"/>
  <c r="H19" i="6"/>
  <c r="E19" i="6"/>
  <c r="L19" i="6" s="1"/>
  <c r="H18" i="6"/>
  <c r="L18" i="6" s="1"/>
  <c r="E18" i="6"/>
  <c r="H17" i="6"/>
  <c r="E17" i="6"/>
  <c r="H16" i="6"/>
  <c r="E16" i="6"/>
  <c r="H15" i="6"/>
  <c r="E15" i="6"/>
  <c r="L15" i="6" s="1"/>
  <c r="H14" i="6"/>
  <c r="L14" i="6" s="1"/>
  <c r="E14" i="6"/>
  <c r="H13" i="6"/>
  <c r="E13" i="6"/>
  <c r="E12" i="6"/>
  <c r="L12" i="6" s="1"/>
  <c r="H11" i="6"/>
  <c r="E11" i="6"/>
  <c r="H10" i="6"/>
  <c r="E10" i="6"/>
  <c r="H9" i="6"/>
  <c r="E9" i="6"/>
  <c r="H8" i="6"/>
  <c r="E8" i="6"/>
  <c r="H7" i="6"/>
  <c r="E7" i="6"/>
  <c r="L7" i="6" s="1"/>
  <c r="H6" i="6"/>
  <c r="E6" i="6"/>
  <c r="H5" i="6"/>
  <c r="E5" i="6"/>
  <c r="H4" i="6"/>
  <c r="E4" i="6"/>
  <c r="H3" i="6"/>
  <c r="E3" i="6"/>
  <c r="K4" i="5"/>
  <c r="K5" i="5"/>
  <c r="K6" i="5"/>
  <c r="K7" i="5"/>
  <c r="K3" i="5"/>
  <c r="J4" i="5"/>
  <c r="J5" i="5"/>
  <c r="J6" i="5"/>
  <c r="J7" i="5"/>
  <c r="J3" i="5"/>
  <c r="E11" i="5"/>
  <c r="E10" i="5"/>
  <c r="E8" i="5"/>
  <c r="E4" i="5"/>
  <c r="E5" i="5"/>
  <c r="E6" i="5"/>
  <c r="E7" i="5"/>
  <c r="E12" i="5"/>
  <c r="E9" i="5"/>
  <c r="E3" i="5"/>
  <c r="I9" i="5"/>
  <c r="L8" i="6" l="1"/>
  <c r="L16" i="6"/>
  <c r="L4" i="6"/>
  <c r="L5" i="6"/>
  <c r="L9" i="6"/>
  <c r="L13" i="6"/>
  <c r="L17" i="6"/>
  <c r="K9" i="5"/>
  <c r="E15" i="5" s="1"/>
  <c r="L3" i="6"/>
  <c r="L11" i="6"/>
  <c r="L23" i="6"/>
  <c r="L28" i="6"/>
  <c r="L32" i="6"/>
  <c r="L20" i="6"/>
  <c r="L27" i="6"/>
  <c r="L21" i="6"/>
  <c r="L29" i="6"/>
  <c r="L33" i="6"/>
  <c r="L6" i="6"/>
  <c r="L30" i="6"/>
  <c r="L34" i="6"/>
  <c r="L10" i="6"/>
  <c r="L25" i="6"/>
  <c r="E36" i="6"/>
  <c r="H37" i="6" s="1"/>
  <c r="H38" i="6" s="1"/>
  <c r="H36" i="6"/>
  <c r="J9" i="5"/>
  <c r="E14" i="5"/>
  <c r="G8" i="3"/>
  <c r="H8" i="3"/>
  <c r="I8" i="3" s="1"/>
  <c r="H10" i="3"/>
  <c r="H11" i="3"/>
  <c r="H13" i="3"/>
  <c r="H14" i="3"/>
  <c r="H15" i="3"/>
  <c r="H17" i="3"/>
  <c r="H18" i="3"/>
  <c r="H20" i="3"/>
  <c r="H21" i="3"/>
  <c r="H23" i="3"/>
  <c r="H24" i="3"/>
  <c r="I24" i="3" s="1"/>
  <c r="H26" i="3"/>
  <c r="H27" i="3"/>
  <c r="H28" i="3"/>
  <c r="H29" i="3"/>
  <c r="H30" i="3"/>
  <c r="H31" i="3"/>
  <c r="I31" i="3" s="1"/>
  <c r="H33" i="3"/>
  <c r="H34" i="3"/>
  <c r="H35" i="3"/>
  <c r="H36" i="3"/>
  <c r="H37" i="3"/>
  <c r="H4" i="3"/>
  <c r="H6" i="3"/>
  <c r="H3" i="3"/>
  <c r="G20" i="3"/>
  <c r="I20" i="3" s="1"/>
  <c r="I14" i="3"/>
  <c r="I15" i="3"/>
  <c r="I35" i="3"/>
  <c r="K14" i="3"/>
  <c r="K15" i="3"/>
  <c r="G37" i="3"/>
  <c r="G35" i="3"/>
  <c r="K35" i="3" s="1"/>
  <c r="J35" i="3" s="1"/>
  <c r="G34" i="3"/>
  <c r="K34" i="3" s="1"/>
  <c r="G33" i="3"/>
  <c r="G31" i="3"/>
  <c r="G30" i="3"/>
  <c r="G29" i="3"/>
  <c r="G28" i="3"/>
  <c r="G27" i="3"/>
  <c r="I27" i="3" s="1"/>
  <c r="G26" i="3"/>
  <c r="F32" i="3"/>
  <c r="H32" i="3" s="1"/>
  <c r="F12" i="3"/>
  <c r="H12" i="3" s="1"/>
  <c r="F19" i="3"/>
  <c r="H19" i="3" s="1"/>
  <c r="G36" i="3"/>
  <c r="I36" i="3" s="1"/>
  <c r="G23" i="3"/>
  <c r="I23" i="3" s="1"/>
  <c r="F25" i="3"/>
  <c r="G17" i="3"/>
  <c r="F22" i="3"/>
  <c r="H22" i="3" s="1"/>
  <c r="G21" i="3"/>
  <c r="I21" i="3" s="1"/>
  <c r="G18" i="3"/>
  <c r="I18" i="3" s="1"/>
  <c r="F16" i="3"/>
  <c r="K16" i="3" s="1"/>
  <c r="M42" i="3"/>
  <c r="G13" i="3"/>
  <c r="K13" i="3" s="1"/>
  <c r="F12" i="4"/>
  <c r="G5" i="4"/>
  <c r="C5" i="4"/>
  <c r="E5" i="4" s="1"/>
  <c r="H5" i="4" s="1"/>
  <c r="C4" i="4"/>
  <c r="E4" i="4" s="1"/>
  <c r="H4" i="4" s="1"/>
  <c r="I33" i="3" l="1"/>
  <c r="E16" i="5"/>
  <c r="I28" i="3"/>
  <c r="I17" i="3"/>
  <c r="L36" i="6"/>
  <c r="F45" i="3"/>
  <c r="J13" i="3"/>
  <c r="I29" i="3"/>
  <c r="H16" i="3"/>
  <c r="I16" i="3" s="1"/>
  <c r="I32" i="3"/>
  <c r="J34" i="3"/>
  <c r="I13" i="3"/>
  <c r="I26" i="3"/>
  <c r="L44" i="6"/>
  <c r="C117" i="1" s="1"/>
  <c r="G45" i="3"/>
  <c r="G46" i="3" s="1"/>
  <c r="K37" i="3"/>
  <c r="J37" i="3" s="1"/>
  <c r="I37" i="3"/>
  <c r="H25" i="3"/>
  <c r="I25" i="3" s="1"/>
  <c r="K33" i="3"/>
  <c r="J33" i="3" s="1"/>
  <c r="I22" i="3"/>
  <c r="I30" i="3"/>
  <c r="K36" i="3"/>
  <c r="J36" i="3" s="1"/>
  <c r="I12" i="3"/>
  <c r="I19" i="3"/>
  <c r="I34" i="3"/>
  <c r="J14" i="3"/>
  <c r="J15" i="3"/>
  <c r="J16" i="3"/>
  <c r="G10" i="3"/>
  <c r="I10" i="3" s="1"/>
  <c r="G11" i="3"/>
  <c r="G6" i="3"/>
  <c r="F7" i="3"/>
  <c r="F9" i="3"/>
  <c r="F5" i="3"/>
  <c r="K3" i="3"/>
  <c r="G4" i="3"/>
  <c r="I4" i="3" s="1"/>
  <c r="G3" i="3"/>
  <c r="C48" i="1"/>
  <c r="C19" i="1"/>
  <c r="G117" i="1"/>
  <c r="I32" i="1"/>
  <c r="G32" i="1"/>
  <c r="C10" i="2"/>
  <c r="B11" i="2"/>
  <c r="C11" i="2" s="1"/>
  <c r="C28" i="1"/>
  <c r="E20" i="2"/>
  <c r="E16" i="2"/>
  <c r="D22" i="2"/>
  <c r="E22" i="2" s="1"/>
  <c r="D21" i="2"/>
  <c r="E21" i="2" s="1"/>
  <c r="D18" i="2"/>
  <c r="E18" i="2" s="1"/>
  <c r="D17" i="2"/>
  <c r="E17" i="2" s="1"/>
  <c r="G7" i="1"/>
  <c r="G19" i="1" s="1"/>
  <c r="K6" i="3" l="1"/>
  <c r="J6" i="3" s="1"/>
  <c r="I6" i="3"/>
  <c r="K11" i="3"/>
  <c r="J11" i="3" s="1"/>
  <c r="I11" i="3"/>
  <c r="I3" i="3"/>
  <c r="G42" i="3"/>
  <c r="H9" i="3"/>
  <c r="I9" i="3" s="1"/>
  <c r="J5" i="3"/>
  <c r="H5" i="3"/>
  <c r="F42" i="3"/>
  <c r="I5" i="3"/>
  <c r="K5" i="3"/>
  <c r="J7" i="3"/>
  <c r="H7" i="3"/>
  <c r="I7" i="3" s="1"/>
  <c r="C21" i="1"/>
  <c r="C26" i="1" s="1"/>
  <c r="C27" i="1" s="1"/>
  <c r="C29" i="1" s="1"/>
  <c r="C30" i="1" s="1"/>
  <c r="K9" i="3"/>
  <c r="K4" i="3"/>
  <c r="J4" i="3" s="1"/>
  <c r="J9" i="3"/>
  <c r="K10" i="3"/>
  <c r="J10" i="3" s="1"/>
  <c r="J3" i="3"/>
  <c r="K7" i="3"/>
  <c r="J32" i="1"/>
  <c r="I42" i="3" l="1"/>
  <c r="G43" i="3"/>
  <c r="C118" i="1" s="1"/>
  <c r="J42" i="3"/>
  <c r="H42" i="3"/>
  <c r="I43" i="3" s="1"/>
  <c r="C37" i="1"/>
  <c r="K42" i="3"/>
  <c r="I10" i="4"/>
  <c r="E39" i="4" s="1"/>
  <c r="C119" i="1" l="1"/>
  <c r="H117" i="1" s="1"/>
  <c r="H121" i="1" s="1"/>
  <c r="K43" i="3"/>
  <c r="K44" i="3" s="1"/>
  <c r="E66" i="4"/>
  <c r="E80" i="4"/>
  <c r="E68" i="4"/>
  <c r="E54" i="4"/>
  <c r="E62" i="4"/>
  <c r="E60" i="4"/>
  <c r="E72" i="4"/>
  <c r="E46" i="4"/>
  <c r="E12" i="4"/>
  <c r="E14" i="4"/>
  <c r="E40" i="4"/>
  <c r="E22" i="4"/>
  <c r="E27" i="4"/>
  <c r="E74" i="4"/>
  <c r="E61" i="4"/>
  <c r="E64" i="4"/>
  <c r="E13" i="4"/>
  <c r="E32" i="4"/>
  <c r="E48" i="4"/>
  <c r="E19" i="4"/>
  <c r="E56" i="4"/>
  <c r="E49" i="4"/>
  <c r="E77" i="4"/>
  <c r="E47" i="4"/>
  <c r="E45" i="4"/>
  <c r="E100" i="4"/>
  <c r="E95" i="4"/>
  <c r="E42" i="4"/>
  <c r="E63" i="4"/>
  <c r="E79" i="4"/>
  <c r="E84" i="4"/>
  <c r="E90" i="4"/>
  <c r="E26" i="4"/>
  <c r="E85" i="4"/>
  <c r="E52" i="4"/>
  <c r="E106" i="4"/>
  <c r="E107" i="4"/>
  <c r="E88" i="4"/>
  <c r="E24" i="4"/>
  <c r="E99" i="4"/>
  <c r="E57" i="4"/>
  <c r="E36" i="4"/>
  <c r="E89" i="4"/>
  <c r="E41" i="4"/>
  <c r="E28" i="4"/>
  <c r="E76" i="4"/>
  <c r="E86" i="4"/>
  <c r="E98" i="4"/>
  <c r="E50" i="4"/>
  <c r="E25" i="4"/>
  <c r="E103" i="4"/>
  <c r="E15" i="4"/>
  <c r="E30" i="4"/>
  <c r="E91" i="4"/>
  <c r="E69" i="4"/>
  <c r="E59" i="4"/>
  <c r="E44" i="4"/>
  <c r="E33" i="4"/>
  <c r="E105" i="4"/>
  <c r="E51" i="4"/>
  <c r="E70" i="4"/>
  <c r="E97" i="4"/>
  <c r="E65" i="4"/>
  <c r="E101" i="4"/>
  <c r="E21" i="4"/>
  <c r="E71" i="4"/>
  <c r="E29" i="4"/>
  <c r="E83" i="4"/>
  <c r="E104" i="4"/>
  <c r="E78" i="4"/>
  <c r="E67" i="4"/>
  <c r="E102" i="4"/>
  <c r="E35" i="4"/>
  <c r="E81" i="4"/>
  <c r="E75" i="4"/>
  <c r="E16" i="4"/>
  <c r="E31" i="4"/>
  <c r="E34" i="4"/>
  <c r="E18" i="4"/>
  <c r="E23" i="4"/>
  <c r="E17" i="4"/>
  <c r="E94" i="4"/>
  <c r="E58" i="4"/>
  <c r="E93" i="4"/>
  <c r="E37" i="4"/>
  <c r="E55" i="4"/>
  <c r="E43" i="4"/>
  <c r="E92" i="4"/>
  <c r="E96" i="4"/>
  <c r="E53" i="4"/>
  <c r="E38" i="4"/>
  <c r="E87" i="4"/>
  <c r="E73" i="4"/>
  <c r="E20" i="4"/>
  <c r="E82" i="4"/>
  <c r="D13" i="4" l="1"/>
  <c r="G12" i="4"/>
  <c r="D14" i="4" l="1"/>
  <c r="F13" i="4"/>
  <c r="G13" i="4" l="1"/>
  <c r="F14" i="4"/>
  <c r="G14" i="4" s="1"/>
  <c r="D15" i="4"/>
  <c r="F15" i="4" l="1"/>
  <c r="D16" i="4"/>
  <c r="G15" i="4" l="1"/>
  <c r="F16" i="4"/>
  <c r="G16" i="4" s="1"/>
  <c r="D17" i="4"/>
  <c r="D18" i="4" l="1"/>
  <c r="F17" i="4"/>
  <c r="G17" i="4" l="1"/>
  <c r="F18" i="4"/>
  <c r="G18" i="4" s="1"/>
  <c r="D19" i="4"/>
  <c r="F19" i="4" l="1"/>
  <c r="G19" i="4" s="1"/>
  <c r="D20" i="4"/>
  <c r="F20" i="4" l="1"/>
  <c r="G20" i="4" s="1"/>
  <c r="D21" i="4"/>
  <c r="F21" i="4" l="1"/>
  <c r="G21" i="4" s="1"/>
  <c r="D22" i="4"/>
  <c r="D23" i="4" l="1"/>
  <c r="F22" i="4"/>
  <c r="G22" i="4" s="1"/>
  <c r="F23" i="4" l="1"/>
  <c r="G23" i="4" s="1"/>
  <c r="I23" i="4" s="1"/>
  <c r="D24" i="4"/>
  <c r="F24" i="4" l="1"/>
  <c r="G24" i="4" s="1"/>
  <c r="D25" i="4"/>
  <c r="D26" i="4" l="1"/>
  <c r="F25" i="4"/>
  <c r="G25" i="4" s="1"/>
  <c r="F26" i="4" l="1"/>
  <c r="G26" i="4" s="1"/>
  <c r="D27" i="4"/>
  <c r="F27" i="4" l="1"/>
  <c r="G27" i="4" s="1"/>
  <c r="D28" i="4"/>
  <c r="F28" i="4" l="1"/>
  <c r="G28" i="4" s="1"/>
  <c r="D29" i="4"/>
  <c r="D30" i="4" l="1"/>
  <c r="F29" i="4"/>
  <c r="G29" i="4" s="1"/>
  <c r="F30" i="4" l="1"/>
  <c r="G30" i="4" s="1"/>
  <c r="D31" i="4"/>
  <c r="F31" i="4" l="1"/>
  <c r="G31" i="4" s="1"/>
  <c r="D32" i="4"/>
  <c r="D33" i="4" l="1"/>
  <c r="F32" i="4"/>
  <c r="G32" i="4" s="1"/>
  <c r="F33" i="4" l="1"/>
  <c r="G33" i="4" s="1"/>
  <c r="D34" i="4"/>
  <c r="F34" i="4" l="1"/>
  <c r="G34" i="4" s="1"/>
  <c r="D35" i="4"/>
  <c r="F35" i="4" l="1"/>
  <c r="G35" i="4" s="1"/>
  <c r="I35" i="4" s="1"/>
  <c r="D36" i="4"/>
  <c r="F36" i="4" l="1"/>
  <c r="G36" i="4" s="1"/>
  <c r="D37" i="4"/>
  <c r="D38" i="4" l="1"/>
  <c r="F37" i="4"/>
  <c r="G37" i="4" s="1"/>
  <c r="F38" i="4" l="1"/>
  <c r="G38" i="4" s="1"/>
  <c r="D39" i="4"/>
  <c r="F39" i="4" l="1"/>
  <c r="G39" i="4" s="1"/>
  <c r="D40" i="4"/>
  <c r="F40" i="4" l="1"/>
  <c r="G40" i="4" s="1"/>
  <c r="D41" i="4"/>
  <c r="D42" i="4" l="1"/>
  <c r="F41" i="4"/>
  <c r="G41" i="4" s="1"/>
  <c r="D43" i="4" l="1"/>
  <c r="F42" i="4"/>
  <c r="G42" i="4" s="1"/>
  <c r="F43" i="4" l="1"/>
  <c r="G43" i="4" s="1"/>
  <c r="D44" i="4"/>
  <c r="F44" i="4" l="1"/>
  <c r="G44" i="4" s="1"/>
  <c r="D45" i="4"/>
  <c r="D46" i="4" l="1"/>
  <c r="F45" i="4"/>
  <c r="G45" i="4" s="1"/>
  <c r="F46" i="4" l="1"/>
  <c r="G46" i="4" s="1"/>
  <c r="D47" i="4"/>
  <c r="F47" i="4" l="1"/>
  <c r="G47" i="4" s="1"/>
  <c r="I47" i="4" s="1"/>
  <c r="D48" i="4"/>
  <c r="F48" i="4" l="1"/>
  <c r="G48" i="4" s="1"/>
  <c r="D49" i="4"/>
  <c r="D50" i="4" l="1"/>
  <c r="F49" i="4"/>
  <c r="G49" i="4" s="1"/>
  <c r="D51" i="4" l="1"/>
  <c r="F50" i="4"/>
  <c r="G50" i="4" s="1"/>
  <c r="F51" i="4" l="1"/>
  <c r="G51" i="4" s="1"/>
  <c r="D52" i="4"/>
  <c r="F52" i="4" l="1"/>
  <c r="G52" i="4" s="1"/>
  <c r="D53" i="4"/>
  <c r="F53" i="4" l="1"/>
  <c r="G53" i="4" s="1"/>
  <c r="D54" i="4"/>
  <c r="F54" i="4" l="1"/>
  <c r="G54" i="4" s="1"/>
  <c r="D55" i="4"/>
  <c r="F55" i="4" l="1"/>
  <c r="G55" i="4" s="1"/>
  <c r="D56" i="4"/>
  <c r="F56" i="4" l="1"/>
  <c r="G56" i="4" s="1"/>
  <c r="D57" i="4"/>
  <c r="D58" i="4" l="1"/>
  <c r="F57" i="4"/>
  <c r="G57" i="4" s="1"/>
  <c r="F58" i="4" l="1"/>
  <c r="G58" i="4" s="1"/>
  <c r="D59" i="4"/>
  <c r="F59" i="4" l="1"/>
  <c r="G59" i="4" s="1"/>
  <c r="I59" i="4" s="1"/>
  <c r="D60" i="4"/>
  <c r="D61" i="4" l="1"/>
  <c r="F60" i="4"/>
  <c r="G60" i="4" s="1"/>
  <c r="D62" i="4" l="1"/>
  <c r="F61" i="4"/>
  <c r="G61" i="4" s="1"/>
  <c r="F62" i="4" l="1"/>
  <c r="G62" i="4" s="1"/>
  <c r="D63" i="4"/>
  <c r="F63" i="4" l="1"/>
  <c r="G63" i="4" s="1"/>
  <c r="D64" i="4"/>
  <c r="D65" i="4" l="1"/>
  <c r="F64" i="4"/>
  <c r="G64" i="4" s="1"/>
  <c r="D66" i="4" l="1"/>
  <c r="F65" i="4"/>
  <c r="G65" i="4" s="1"/>
  <c r="F66" i="4" l="1"/>
  <c r="G66" i="4" s="1"/>
  <c r="D67" i="4"/>
  <c r="D68" i="4" l="1"/>
  <c r="F67" i="4"/>
  <c r="G67" i="4" s="1"/>
  <c r="F68" i="4" l="1"/>
  <c r="G68" i="4" s="1"/>
  <c r="D69" i="4"/>
  <c r="D70" i="4" l="1"/>
  <c r="F69" i="4"/>
  <c r="G69" i="4" s="1"/>
  <c r="D71" i="4" l="1"/>
  <c r="F70" i="4"/>
  <c r="G70" i="4" s="1"/>
  <c r="F71" i="4" l="1"/>
  <c r="G71" i="4" s="1"/>
  <c r="I71" i="4" s="1"/>
  <c r="J71" i="4" s="1"/>
  <c r="D72" i="4"/>
  <c r="F72" i="4" l="1"/>
  <c r="G72" i="4" s="1"/>
  <c r="D73" i="4"/>
  <c r="D74" i="4" l="1"/>
  <c r="F73" i="4"/>
  <c r="G73" i="4" s="1"/>
  <c r="D75" i="4" l="1"/>
  <c r="F74" i="4"/>
  <c r="G74" i="4" s="1"/>
  <c r="D76" i="4" l="1"/>
  <c r="F75" i="4"/>
  <c r="G75" i="4" s="1"/>
  <c r="D77" i="4" l="1"/>
  <c r="F76" i="4"/>
  <c r="G76" i="4" s="1"/>
  <c r="D78" i="4" l="1"/>
  <c r="F77" i="4"/>
  <c r="G77" i="4" s="1"/>
  <c r="F78" i="4" l="1"/>
  <c r="G78" i="4" s="1"/>
  <c r="D79" i="4"/>
  <c r="F79" i="4" l="1"/>
  <c r="G79" i="4" s="1"/>
  <c r="D80" i="4"/>
  <c r="F80" i="4" l="1"/>
  <c r="G80" i="4" s="1"/>
  <c r="D81" i="4"/>
  <c r="D82" i="4" l="1"/>
  <c r="F81" i="4"/>
  <c r="G81" i="4" s="1"/>
  <c r="F82" i="4" l="1"/>
  <c r="G82" i="4" s="1"/>
  <c r="D83" i="4"/>
  <c r="F83" i="4" l="1"/>
  <c r="K83" i="4" s="1"/>
  <c r="D84" i="4"/>
  <c r="G83" i="4" l="1"/>
  <c r="G84" i="4" s="1"/>
  <c r="K84" i="4"/>
  <c r="D85" i="4"/>
  <c r="D86" i="4" s="1"/>
  <c r="D87" i="4" s="1"/>
  <c r="D88" i="4" s="1"/>
  <c r="D89" i="4" s="1"/>
  <c r="D90" i="4" s="1"/>
  <c r="D91" i="4" s="1"/>
  <c r="D92" i="4" s="1"/>
  <c r="D93" i="4" s="1"/>
  <c r="D94" i="4" s="1"/>
  <c r="D95" i="4" s="1"/>
  <c r="D96" i="4" s="1"/>
  <c r="D97" i="4" s="1"/>
  <c r="D98" i="4" s="1"/>
  <c r="D99" i="4" s="1"/>
  <c r="D100" i="4" s="1"/>
  <c r="D101" i="4" s="1"/>
  <c r="D102" i="4" s="1"/>
  <c r="D103" i="4" s="1"/>
  <c r="D104" i="4" s="1"/>
  <c r="D105" i="4" s="1"/>
  <c r="D106" i="4" s="1"/>
  <c r="D107" i="4" s="1"/>
  <c r="F84" i="4"/>
  <c r="I83" i="4" l="1"/>
  <c r="J83" i="4" s="1"/>
  <c r="D23" i="8" l="1"/>
  <c r="D22" i="8"/>
</calcChain>
</file>

<file path=xl/sharedStrings.xml><?xml version="1.0" encoding="utf-8"?>
<sst xmlns="http://schemas.openxmlformats.org/spreadsheetml/2006/main" count="519" uniqueCount="307">
  <si>
    <t>NO</t>
  </si>
  <si>
    <t>Bayar Utang Bapak</t>
  </si>
  <si>
    <t>Bayar Mbak Mutik</t>
  </si>
  <si>
    <t>Bayar Tanah</t>
  </si>
  <si>
    <t>Beli Tiket Bahari</t>
  </si>
  <si>
    <t>Dari RS Kuningan</t>
  </si>
  <si>
    <t>Dari Klinik</t>
  </si>
  <si>
    <t>KETERANGAN</t>
  </si>
  <si>
    <t>NILAI</t>
  </si>
  <si>
    <t>Tiket Semarang-Surabaya</t>
  </si>
  <si>
    <t>Penginapan Semarang</t>
  </si>
  <si>
    <t>Tiket Surabaya-Bali</t>
  </si>
  <si>
    <t>Penginapan 3 hari di bali</t>
  </si>
  <si>
    <t>Tiket Bali-Jogja</t>
  </si>
  <si>
    <t>Bandung-Jogja</t>
  </si>
  <si>
    <t>Fingerprint</t>
  </si>
  <si>
    <t>Kejakarta</t>
  </si>
  <si>
    <t>Total</t>
  </si>
  <si>
    <t>Pesawat medan PP</t>
  </si>
  <si>
    <t>Penginapan bandung</t>
  </si>
  <si>
    <t>Mandiri</t>
  </si>
  <si>
    <t>BNI</t>
  </si>
  <si>
    <t>Yang di bank</t>
  </si>
  <si>
    <t>Bayar lain-lain</t>
  </si>
  <si>
    <t>Total nyata</t>
  </si>
  <si>
    <t>Bayaran jogja</t>
  </si>
  <si>
    <t>Total tidak nyata</t>
  </si>
  <si>
    <t>HITUNGAN KEUANGAN</t>
  </si>
  <si>
    <t>50D Bali</t>
  </si>
  <si>
    <t>Wide</t>
  </si>
  <si>
    <t>Bayar Boneka</t>
  </si>
  <si>
    <t>BCA</t>
  </si>
  <si>
    <t>RIDWAN</t>
  </si>
  <si>
    <t>RINGGA</t>
  </si>
  <si>
    <t>Pladfon</t>
  </si>
  <si>
    <t>Angsuran 1 tahun</t>
  </si>
  <si>
    <t>Angsuran 2 tahun</t>
  </si>
  <si>
    <t>Mbak ES</t>
  </si>
  <si>
    <t>Mas Ari</t>
  </si>
  <si>
    <t>AZIS</t>
  </si>
  <si>
    <t>MANDIRI RINGGA</t>
  </si>
  <si>
    <t>Hutang wisatakita</t>
  </si>
  <si>
    <t>Bayar Kontrakan</t>
  </si>
  <si>
    <t>Bayar Cicilan Warnet</t>
  </si>
  <si>
    <t>IMB</t>
  </si>
  <si>
    <t>AKTA</t>
  </si>
  <si>
    <t>PAM</t>
  </si>
  <si>
    <t>TAGIHAN KARTU KREDIT</t>
  </si>
  <si>
    <t>HUTANG BAGUS</t>
  </si>
  <si>
    <t>URUK TANAH</t>
  </si>
  <si>
    <t>PENGELUARAN</t>
  </si>
  <si>
    <t>PENDAPATAN</t>
  </si>
  <si>
    <t>METRO JAYA</t>
  </si>
  <si>
    <t>DESAIN</t>
  </si>
  <si>
    <t>JUAL KOMPUTER ROSOK</t>
  </si>
  <si>
    <t>JUAL MAC BOOK AIR</t>
  </si>
  <si>
    <t>DP DARI DOKTER RIZAL</t>
  </si>
  <si>
    <t>PELUNASAN KONTRAKAN</t>
  </si>
  <si>
    <t>DITHA</t>
  </si>
  <si>
    <t>HUTANG DEWIK</t>
  </si>
  <si>
    <t>UANG AZIS ABDULLAH</t>
  </si>
  <si>
    <t>PENDAPATAN AZIS</t>
  </si>
  <si>
    <t>PENGELUARAN AZIS</t>
  </si>
  <si>
    <t>Apotik Padma</t>
  </si>
  <si>
    <t>Server Padma</t>
  </si>
  <si>
    <t>Tradeware Pati</t>
  </si>
  <si>
    <t>RS Kuningan Bulanan</t>
  </si>
  <si>
    <t>Polda Bali</t>
  </si>
  <si>
    <t>DR Rizal</t>
  </si>
  <si>
    <t>Kos</t>
  </si>
  <si>
    <t>Jas</t>
  </si>
  <si>
    <t>Hem 2</t>
  </si>
  <si>
    <t>Hotel Jakarta</t>
  </si>
  <si>
    <t>Uang Saku Pusdokes</t>
  </si>
  <si>
    <t>Polda Metro</t>
  </si>
  <si>
    <t>Hutang Bayar Tanah</t>
  </si>
  <si>
    <t>Polda Aceh 1 Komputer</t>
  </si>
  <si>
    <t>WISATAKITA HUTANG KE AZIS</t>
  </si>
  <si>
    <t>Uang Saku Polda Jateng</t>
  </si>
  <si>
    <t>JUMLAH</t>
  </si>
  <si>
    <t>TOTAL</t>
  </si>
  <si>
    <t>Perpanjang Domain Joga</t>
  </si>
  <si>
    <t>Perpanjang Domain bidkesmapta.com</t>
  </si>
  <si>
    <t>Pesawat jakarta solo setelah dr metro</t>
  </si>
  <si>
    <t>Akomodasi Kejakarta saat pelatihan</t>
  </si>
  <si>
    <t>Hotel Jakarta saat pelatihan</t>
  </si>
  <si>
    <t>Polda Bandung</t>
  </si>
  <si>
    <t>Minimarket PATI</t>
  </si>
  <si>
    <t>Polda Jawa Timur</t>
  </si>
  <si>
    <t>Polda Jawa Tengah</t>
  </si>
  <si>
    <t>UPDAATE</t>
  </si>
  <si>
    <t>BARU</t>
  </si>
  <si>
    <t>ABSYSTEM</t>
  </si>
  <si>
    <t>JOGJA</t>
  </si>
  <si>
    <t>PUSDOKES</t>
  </si>
  <si>
    <t>JOGJA DAN PUSDOKES</t>
  </si>
  <si>
    <t>YANG HARUS DISETORKAN</t>
  </si>
  <si>
    <t>JML</t>
  </si>
  <si>
    <t>Penambahan polda bandung</t>
  </si>
  <si>
    <t>Ket</t>
  </si>
  <si>
    <t>1. ABSystem untuk update 700.000/@</t>
  </si>
  <si>
    <t>2. Pembagian penambahan komputer ABSystem 60% Jogja 20% Pusdokes 20%</t>
  </si>
  <si>
    <t>Pinjaman BRI KI</t>
  </si>
  <si>
    <t>ANGSURAN</t>
  </si>
  <si>
    <t>PINJAMAN</t>
  </si>
  <si>
    <t>SELISIH</t>
  </si>
  <si>
    <t>BLN</t>
  </si>
  <si>
    <t>THN</t>
  </si>
  <si>
    <t>POKOK</t>
  </si>
  <si>
    <t>plafon</t>
  </si>
  <si>
    <t>angsuran pokok</t>
  </si>
  <si>
    <t>angsuran bunga</t>
  </si>
  <si>
    <t>total angsuran</t>
  </si>
  <si>
    <t>Polda Banten</t>
  </si>
  <si>
    <t>Polda Aceh</t>
  </si>
  <si>
    <t>Polda Kepulauan Riau</t>
  </si>
  <si>
    <t>Polda Lampung</t>
  </si>
  <si>
    <t>Polda Sulawesi Tengah</t>
  </si>
  <si>
    <t>Polda DIY</t>
  </si>
  <si>
    <t>BANK</t>
  </si>
  <si>
    <t>KONTAN</t>
  </si>
  <si>
    <t>Kusmanto</t>
  </si>
  <si>
    <t>IRFAN</t>
  </si>
  <si>
    <t>Polda Maluku</t>
  </si>
  <si>
    <t>Polda Kalimantan Timur</t>
  </si>
  <si>
    <t>Polda Bengkulu</t>
  </si>
  <si>
    <t>Polda Jawa Barat</t>
  </si>
  <si>
    <t>MANDIRI</t>
  </si>
  <si>
    <t>Polda Kalimantan Barat</t>
  </si>
  <si>
    <t>Polda Kalimantan Selatan</t>
  </si>
  <si>
    <t>Polda Kalimantan Tengah</t>
  </si>
  <si>
    <t>Polda Maluku Utara</t>
  </si>
  <si>
    <t>Polda NTT</t>
  </si>
  <si>
    <t>Polda Riau</t>
  </si>
  <si>
    <t>Polda Sulawesi Selatan</t>
  </si>
  <si>
    <t>Polda Sulawesi Utara</t>
  </si>
  <si>
    <t>Polda Sumatera Barat</t>
  </si>
  <si>
    <t>BLM</t>
  </si>
  <si>
    <t>Polda Sumatera Selatan</t>
  </si>
  <si>
    <t>Bandung</t>
  </si>
  <si>
    <t>Palembang</t>
  </si>
  <si>
    <t>Surabaya</t>
  </si>
  <si>
    <t>Polda NTB</t>
  </si>
  <si>
    <t>Surabaya Kes 2</t>
  </si>
  <si>
    <t>Bandung akpol</t>
  </si>
  <si>
    <t>Surabaya fee tambahan</t>
  </si>
  <si>
    <t>SDM Polda Metro</t>
  </si>
  <si>
    <t>Fee kes 1 akpol</t>
  </si>
  <si>
    <t>Fee Ke Mabes akpol 2x</t>
  </si>
  <si>
    <t>Rikkes Berkala Mabes</t>
  </si>
  <si>
    <t>Pak Fibri Era Tamhah</t>
  </si>
  <si>
    <t>Polda Metro tambah Rikkes</t>
  </si>
  <si>
    <t>Dari mas ari dan sigit</t>
  </si>
  <si>
    <t>dari polda jatim di pakai buat bayar pengeluaran ku</t>
  </si>
  <si>
    <t>RS Bhayangkara</t>
  </si>
  <si>
    <t>Apotik padma</t>
  </si>
  <si>
    <t>Gunung Kidul toko bangunan</t>
  </si>
  <si>
    <t>Speed boat oktober</t>
  </si>
  <si>
    <t>Speed boat desember</t>
  </si>
  <si>
    <t>Dokkes Bali</t>
  </si>
  <si>
    <t>Pak Iip</t>
  </si>
  <si>
    <t>RS Kuningan dari mas anang</t>
  </si>
  <si>
    <t>RS Kuningan 4 bulan</t>
  </si>
  <si>
    <t>RS Kuningan januari 2015</t>
  </si>
  <si>
    <t>Pendapatan kuningan mei-agustus</t>
  </si>
  <si>
    <t>Pendapata polda bandung pesan sistem online</t>
  </si>
  <si>
    <t>Pendapatan server</t>
  </si>
  <si>
    <t>Pendapatan kuningan rs baru</t>
  </si>
  <si>
    <t>Pendapatan polda jogja klinik</t>
  </si>
  <si>
    <t>Pendapatan dari rekanan bandung 2 rikkes berkala</t>
  </si>
  <si>
    <t>Pendapatan klinik helen</t>
  </si>
  <si>
    <t>Pendapatan lab jatim</t>
  </si>
  <si>
    <t>Pendapatan lab jateng</t>
  </si>
  <si>
    <t>Pendapatan dari lab bandung rikkes berkala</t>
  </si>
  <si>
    <t>Pendapatan system online medan+server+pelatihan</t>
  </si>
  <si>
    <t>Pendapatan system online riau+server</t>
  </si>
  <si>
    <t>Pendapatan lab palu</t>
  </si>
  <si>
    <t>Pendapatan lab jatim LAB BAKTI ANALISA</t>
  </si>
  <si>
    <t>Pendapatan system online medan+pelatihan NTB</t>
  </si>
  <si>
    <t>Pendapatan system online medan+pelatihan Aceh</t>
  </si>
  <si>
    <t>Pendapatan system online medan+pelatihan Kalsel</t>
  </si>
  <si>
    <t>Penambahan rikkesla 2 komputer kalsel</t>
  </si>
  <si>
    <t>Pendapatan undangan NTT</t>
  </si>
  <si>
    <t>pesawat dan taxi pp 520+520 :</t>
  </si>
  <si>
    <t>Polda Medan</t>
  </si>
  <si>
    <t>Polda Kalsel</t>
  </si>
  <si>
    <t>Biaya update</t>
  </si>
  <si>
    <t>Transportasi dan akomodasi ke bandung terakhir</t>
  </si>
  <si>
    <t>Stanbay kes 1 tanggal 6-11 Mei</t>
  </si>
  <si>
    <t>No</t>
  </si>
  <si>
    <t>Polda</t>
  </si>
  <si>
    <t>Biaya</t>
  </si>
  <si>
    <t>Stanbay kes 2 tanggal 12-19</t>
  </si>
  <si>
    <t>Pesawat berangkat + taxi</t>
  </si>
  <si>
    <t>Pesawat kembali + taxi</t>
  </si>
  <si>
    <t>makan siang dan malam</t>
  </si>
  <si>
    <t>Hotel 12-18 dengan saur</t>
  </si>
  <si>
    <t>Taxi untuk ke dokkes</t>
  </si>
  <si>
    <t>Rincian</t>
  </si>
  <si>
    <t>Jml</t>
  </si>
  <si>
    <t>LAPORAN BIAYA RIKKES WERVING</t>
  </si>
  <si>
    <t>LAPORAN RIKKESLA</t>
  </si>
  <si>
    <t xml:space="preserve"> </t>
  </si>
  <si>
    <t>PENDAPATAN (100%)</t>
  </si>
  <si>
    <t>ABSYSTEM (70%)</t>
  </si>
  <si>
    <t>BANDUNG (30%)</t>
  </si>
  <si>
    <t>Total Biaya Untuk team ABSystem</t>
  </si>
  <si>
    <t>Pendapatan 30% untuk bandung</t>
  </si>
  <si>
    <t>Kekurangan dokkes bandung</t>
  </si>
  <si>
    <t>Pendapatan polda jatim</t>
  </si>
  <si>
    <t>Pendapatan polda sumsel online system+pelatihan</t>
  </si>
  <si>
    <t>Pembuatan android lab fortuna bangkalan</t>
  </si>
  <si>
    <t>UPDATE</t>
  </si>
  <si>
    <t>SUPPORT</t>
  </si>
  <si>
    <t>BIAYA</t>
  </si>
  <si>
    <t>SUB TOTAL</t>
  </si>
  <si>
    <t>Polda Bangka Belitung</t>
  </si>
  <si>
    <t>Polda D.I Yogyakarta</t>
  </si>
  <si>
    <t>Polda Gorontalo</t>
  </si>
  <si>
    <t>Polda Jambi</t>
  </si>
  <si>
    <t>Polda Metro Jaya</t>
  </si>
  <si>
    <t>Polda Nusa Tenggara Barat</t>
  </si>
  <si>
    <t>Polda Nusa Tenggara Timur</t>
  </si>
  <si>
    <t>Polda Papua</t>
  </si>
  <si>
    <t>Polda Papua Barat</t>
  </si>
  <si>
    <t>Polda Sulawesi Tenggara</t>
  </si>
  <si>
    <t>Polda Sumatera Utara</t>
  </si>
  <si>
    <t>KE MAS ARI</t>
  </si>
  <si>
    <t>Pendapata Transfer Polda 2016</t>
  </si>
  <si>
    <t>Pendapatan polda 2017</t>
  </si>
  <si>
    <t>September Oktober 2016</t>
  </si>
  <si>
    <t>November Desember 2016</t>
  </si>
  <si>
    <t>Rumah Sakit KMC</t>
  </si>
  <si>
    <t>Rumah Sakit KMC Luragung</t>
  </si>
  <si>
    <t>Desember januari</t>
  </si>
  <si>
    <t>Angsuran Mobil</t>
  </si>
  <si>
    <t>TOTAL HUTANG</t>
  </si>
  <si>
    <t>Polda Sulawesi Barat</t>
  </si>
  <si>
    <t>Server Aceh, Riau, dan Medan 2017</t>
  </si>
  <si>
    <t>Pendapatan Polda</t>
  </si>
  <si>
    <t>Jumlah</t>
  </si>
  <si>
    <t>Pendapatan Rutin</t>
  </si>
  <si>
    <t>Pendapatan 4 aplikasi rikkela Kaltim untuk maluku</t>
  </si>
  <si>
    <t>Pendapatan Lab Budi Sehat untuk Jatim</t>
  </si>
  <si>
    <t>Pendapatan Werving dari rs bayangkara mabes</t>
  </si>
  <si>
    <t>baru baru di bayar 2.5jt</t>
  </si>
  <si>
    <t>nambah transfer 200 untuk support mau di tambah lagi</t>
  </si>
  <si>
    <t>Pembelian Rikkesla papua barat dan sulawesi barat</t>
  </si>
  <si>
    <t>Perpanjang Server NTB</t>
  </si>
  <si>
    <t>Perpanjang Sumatera Selatan</t>
  </si>
  <si>
    <t>Pembuatan rikkesla online jambi oleh kimia farma</t>
  </si>
  <si>
    <t>Perpanjang Polda Bandung</t>
  </si>
  <si>
    <t>Perpanjang Polda Sulsel</t>
  </si>
  <si>
    <t>April Mei</t>
  </si>
  <si>
    <t>Februari April</t>
  </si>
  <si>
    <t>Januari Maret</t>
  </si>
  <si>
    <t>Pembelian biofit 2 rikesla</t>
  </si>
  <si>
    <t>Mei-juni</t>
  </si>
  <si>
    <t>Pendapatan dari SMP BATIK</t>
  </si>
  <si>
    <t>Pendapatan dari sim asn karanganyar</t>
  </si>
  <si>
    <t>Pendapatan dari hsb solo web</t>
  </si>
  <si>
    <t>ITEM</t>
  </si>
  <si>
    <t>Tanah kantor</t>
  </si>
  <si>
    <t>Nilai awal</t>
  </si>
  <si>
    <t>Pembangunan Rumah kantor</t>
  </si>
  <si>
    <t>Tanah Karimunjawa dan pengurusan</t>
  </si>
  <si>
    <t>Mobil elf</t>
  </si>
  <si>
    <t>Perkiraan nilai sekarang</t>
  </si>
  <si>
    <t>Perkiraan Alat-alat</t>
  </si>
  <si>
    <t>Total semua</t>
  </si>
  <si>
    <t>Pinjam uang azis sampai sekarang</t>
  </si>
  <si>
    <t>Azis</t>
  </si>
  <si>
    <t>Ridwan</t>
  </si>
  <si>
    <t>Pinjam uang azis sampai pembangunan</t>
  </si>
  <si>
    <t>Kepemilikan saham akhr</t>
  </si>
  <si>
    <t>Kepemilikan saham awal</t>
  </si>
  <si>
    <t>Persen penambahan modal</t>
  </si>
  <si>
    <t>Total persen setalah penambahan</t>
  </si>
  <si>
    <t>Nilai persen azis setelah penambahan</t>
  </si>
  <si>
    <t>Nilai persen ridwan setelah penambahan</t>
  </si>
  <si>
    <t>Azis 70%</t>
  </si>
  <si>
    <t>Ridwan 30%</t>
  </si>
  <si>
    <t>Nilai modal</t>
  </si>
  <si>
    <t>Nilai akhir</t>
  </si>
  <si>
    <t>Nilai hutang</t>
  </si>
  <si>
    <t>Nilai akhir setelah di potong hutang</t>
  </si>
  <si>
    <t>Ridwan 19.3%</t>
  </si>
  <si>
    <t>Azis 80.7%</t>
  </si>
  <si>
    <t>Juni</t>
  </si>
  <si>
    <t>Juli</t>
  </si>
  <si>
    <t>Agustus</t>
  </si>
  <si>
    <t>September</t>
  </si>
  <si>
    <t>Oktober</t>
  </si>
  <si>
    <t>Novemver</t>
  </si>
  <si>
    <t>Desember</t>
  </si>
  <si>
    <t>Januari 2015</t>
  </si>
  <si>
    <t>Februari</t>
  </si>
  <si>
    <t>Maret</t>
  </si>
  <si>
    <t>April</t>
  </si>
  <si>
    <t>Mei</t>
  </si>
  <si>
    <t>November</t>
  </si>
  <si>
    <t>Januari 2016</t>
  </si>
  <si>
    <t>Januari 2017</t>
  </si>
  <si>
    <t>Januari 2018</t>
  </si>
  <si>
    <t>Juni 2014</t>
  </si>
  <si>
    <t>Januari 2019</t>
  </si>
  <si>
    <t>Januari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</si>
</sst>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&quot;#,##0"/>
    <numFmt numFmtId="165" formatCode="&quot;Rp&quot;\ #,##0"/>
  </numFmts>
  <fonts count="9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8"/>
      <name val="MS Sans Serif"/>
      <charset val="1"/>
    </font>
    <font>
      <b/>
      <sz val="8"/>
      <color rgb="FFFF0000"/>
      <name val="MS Sans Serif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164" fontId="1" fillId="0" borderId="0" xfId="0" applyNumberFormat="1" applyFont="1"/>
    <xf numFmtId="164" fontId="1" fillId="0" borderId="1" xfId="0" applyNumberFormat="1" applyFont="1" applyBorder="1"/>
    <xf numFmtId="0" fontId="1" fillId="0" borderId="1" xfId="0" applyFont="1" applyBorder="1" applyAlignment="1"/>
    <xf numFmtId="0" fontId="0" fillId="0" borderId="1" xfId="0" applyFill="1" applyBorder="1"/>
    <xf numFmtId="0" fontId="2" fillId="0" borderId="1" xfId="0" applyFont="1" applyBorder="1" applyAlignment="1"/>
    <xf numFmtId="164" fontId="2" fillId="0" borderId="1" xfId="0" applyNumberFormat="1" applyFont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1" fillId="0" borderId="1" xfId="0" applyFont="1" applyBorder="1"/>
    <xf numFmtId="3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1" fontId="0" fillId="0" borderId="0" xfId="0" applyNumberFormat="1"/>
    <xf numFmtId="1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/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 vertical="center"/>
    </xf>
    <xf numFmtId="0" fontId="0" fillId="0" borderId="1" xfId="0" applyNumberFormat="1" applyFill="1" applyBorder="1" applyAlignment="1">
      <alignment horizontal="right" vertical="center"/>
    </xf>
    <xf numFmtId="0" fontId="7" fillId="0" borderId="1" xfId="0" applyNumberFormat="1" applyFont="1" applyFill="1" applyBorder="1" applyAlignment="1" applyProtection="1">
      <alignment vertical="top" wrapText="1"/>
    </xf>
    <xf numFmtId="164" fontId="0" fillId="0" borderId="1" xfId="0" applyNumberFormat="1" applyFill="1" applyBorder="1"/>
    <xf numFmtId="0" fontId="0" fillId="0" borderId="1" xfId="0" applyNumberFormat="1" applyFill="1" applyBorder="1"/>
    <xf numFmtId="0" fontId="8" fillId="0" borderId="1" xfId="0" applyNumberFormat="1" applyFont="1" applyFill="1" applyBorder="1" applyAlignment="1" applyProtection="1">
      <alignment vertical="top" wrapText="1"/>
    </xf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1" xfId="0" applyNumberFormat="1" applyFont="1" applyFill="1" applyBorder="1"/>
    <xf numFmtId="164" fontId="3" fillId="0" borderId="1" xfId="0" applyNumberFormat="1" applyFont="1" applyBorder="1"/>
    <xf numFmtId="0" fontId="6" fillId="0" borderId="1" xfId="0" applyFont="1" applyBorder="1"/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/>
    <xf numFmtId="164" fontId="6" fillId="0" borderId="1" xfId="0" applyNumberFormat="1" applyFont="1" applyFill="1" applyBorder="1"/>
    <xf numFmtId="0" fontId="6" fillId="0" borderId="1" xfId="0" applyNumberFormat="1" applyFont="1" applyFill="1" applyBorder="1"/>
    <xf numFmtId="164" fontId="6" fillId="0" borderId="1" xfId="0" applyNumberFormat="1" applyFont="1" applyBorder="1"/>
    <xf numFmtId="0" fontId="7" fillId="0" borderId="5" xfId="0" applyNumberFormat="1" applyFont="1" applyFill="1" applyBorder="1" applyAlignment="1" applyProtection="1">
      <alignment vertical="top" wrapText="1"/>
    </xf>
    <xf numFmtId="0" fontId="0" fillId="0" borderId="0" xfId="0" applyFill="1"/>
    <xf numFmtId="164" fontId="0" fillId="0" borderId="0" xfId="0" applyNumberFormat="1" applyFill="1"/>
    <xf numFmtId="0" fontId="0" fillId="0" borderId="0" xfId="0" applyNumberFormat="1" applyFill="1"/>
    <xf numFmtId="0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3" fillId="4" borderId="1" xfId="0" applyFont="1" applyFill="1" applyBorder="1"/>
    <xf numFmtId="0" fontId="8" fillId="4" borderId="1" xfId="0" applyNumberFormat="1" applyFont="1" applyFill="1" applyBorder="1" applyAlignment="1" applyProtection="1">
      <alignment vertical="top" wrapText="1"/>
    </xf>
    <xf numFmtId="164" fontId="3" fillId="4" borderId="1" xfId="0" applyNumberFormat="1" applyFont="1" applyFill="1" applyBorder="1"/>
    <xf numFmtId="0" fontId="3" fillId="4" borderId="1" xfId="0" applyNumberFormat="1" applyFont="1" applyFill="1" applyBorder="1"/>
    <xf numFmtId="165" fontId="0" fillId="0" borderId="0" xfId="0" applyNumberFormat="1"/>
    <xf numFmtId="164" fontId="2" fillId="0" borderId="0" xfId="0" applyNumberFormat="1" applyFont="1"/>
    <xf numFmtId="49" fontId="0" fillId="0" borderId="0" xfId="0" applyNumberFormat="1"/>
    <xf numFmtId="49" fontId="0" fillId="4" borderId="0" xfId="0" applyNumberFormat="1" applyFill="1"/>
    <xf numFmtId="49" fontId="0" fillId="5" borderId="0" xfId="0" applyNumberFormat="1" applyFill="1"/>
    <xf numFmtId="0" fontId="0" fillId="5" borderId="0" xfId="0" applyNumberFormat="1" applyFill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workbookViewId="0">
      <selection activeCell="H121" sqref="H121"/>
    </sheetView>
  </sheetViews>
  <sheetFormatPr defaultRowHeight="15" x14ac:dyDescent="0.25"/>
  <cols>
    <col min="1" max="1" width="3.85546875" bestFit="1" customWidth="1"/>
    <col min="2" max="2" width="47.28515625" bestFit="1" customWidth="1"/>
    <col min="3" max="3" width="14.7109375" style="1" bestFit="1" customWidth="1"/>
    <col min="4" max="4" width="9.140625" style="1"/>
    <col min="5" max="5" width="3.85546875" bestFit="1" customWidth="1"/>
    <col min="6" max="6" width="23.7109375" bestFit="1" customWidth="1"/>
    <col min="7" max="7" width="12.42578125" style="1" bestFit="1" customWidth="1"/>
    <col min="8" max="8" width="26" bestFit="1" customWidth="1"/>
    <col min="9" max="9" width="12.42578125" style="1" bestFit="1" customWidth="1"/>
    <col min="10" max="10" width="12.5703125" style="1" bestFit="1" customWidth="1"/>
  </cols>
  <sheetData>
    <row r="1" spans="1:7" x14ac:dyDescent="0.25">
      <c r="A1" s="65" t="s">
        <v>27</v>
      </c>
      <c r="B1" s="65"/>
      <c r="C1" s="65"/>
      <c r="D1" s="65"/>
      <c r="E1" s="65"/>
      <c r="F1" s="65"/>
      <c r="G1" s="65"/>
    </row>
    <row r="3" spans="1:7" x14ac:dyDescent="0.25">
      <c r="A3" s="2" t="s">
        <v>0</v>
      </c>
      <c r="B3" s="2" t="s">
        <v>7</v>
      </c>
      <c r="C3" s="3" t="s">
        <v>8</v>
      </c>
      <c r="E3" s="2" t="s">
        <v>0</v>
      </c>
      <c r="F3" s="2" t="s">
        <v>7</v>
      </c>
      <c r="G3" s="3" t="s">
        <v>8</v>
      </c>
    </row>
    <row r="4" spans="1:7" x14ac:dyDescent="0.25">
      <c r="A4" s="4">
        <v>1</v>
      </c>
      <c r="B4" s="4" t="s">
        <v>3</v>
      </c>
      <c r="C4" s="5">
        <v>10000000</v>
      </c>
      <c r="E4" s="4">
        <v>1</v>
      </c>
      <c r="F4" s="4" t="s">
        <v>10</v>
      </c>
      <c r="G4" s="5">
        <v>360000</v>
      </c>
    </row>
    <row r="5" spans="1:7" x14ac:dyDescent="0.25">
      <c r="A5" s="4">
        <v>2</v>
      </c>
      <c r="B5" s="4" t="s">
        <v>1</v>
      </c>
      <c r="C5" s="5">
        <v>5000000</v>
      </c>
      <c r="E5" s="4">
        <v>2</v>
      </c>
      <c r="F5" s="4" t="s">
        <v>9</v>
      </c>
      <c r="G5" s="5">
        <v>300000</v>
      </c>
    </row>
    <row r="6" spans="1:7" x14ac:dyDescent="0.25">
      <c r="A6" s="4">
        <v>3</v>
      </c>
      <c r="B6" s="4" t="s">
        <v>2</v>
      </c>
      <c r="C6" s="5">
        <v>15000000</v>
      </c>
      <c r="E6" s="4">
        <v>3</v>
      </c>
      <c r="F6" s="4" t="s">
        <v>11</v>
      </c>
      <c r="G6" s="5">
        <v>300000</v>
      </c>
    </row>
    <row r="7" spans="1:7" x14ac:dyDescent="0.25">
      <c r="A7" s="4">
        <v>4</v>
      </c>
      <c r="B7" s="4" t="s">
        <v>4</v>
      </c>
      <c r="C7" s="5">
        <v>35000000</v>
      </c>
      <c r="E7" s="4">
        <v>4</v>
      </c>
      <c r="F7" s="4" t="s">
        <v>12</v>
      </c>
      <c r="G7" s="5">
        <f>360000*3</f>
        <v>1080000</v>
      </c>
    </row>
    <row r="8" spans="1:7" x14ac:dyDescent="0.25">
      <c r="A8" s="4">
        <v>5</v>
      </c>
      <c r="B8" s="4" t="s">
        <v>5</v>
      </c>
      <c r="C8" s="5">
        <v>950000</v>
      </c>
      <c r="E8" s="4">
        <v>5</v>
      </c>
      <c r="F8" s="4" t="s">
        <v>13</v>
      </c>
      <c r="G8" s="5">
        <v>500000</v>
      </c>
    </row>
    <row r="9" spans="1:7" x14ac:dyDescent="0.25">
      <c r="A9" s="4">
        <v>6</v>
      </c>
      <c r="B9" s="4" t="s">
        <v>6</v>
      </c>
      <c r="C9" s="5">
        <v>4250000</v>
      </c>
      <c r="E9" s="4">
        <v>6</v>
      </c>
      <c r="F9" s="4" t="s">
        <v>14</v>
      </c>
      <c r="G9" s="5">
        <v>350000</v>
      </c>
    </row>
    <row r="10" spans="1:7" x14ac:dyDescent="0.25">
      <c r="A10" s="4">
        <v>7</v>
      </c>
      <c r="B10" s="4" t="s">
        <v>15</v>
      </c>
      <c r="C10" s="5">
        <v>5000000</v>
      </c>
      <c r="E10" s="4">
        <v>7</v>
      </c>
      <c r="F10" s="4" t="s">
        <v>19</v>
      </c>
      <c r="G10" s="5">
        <v>350000</v>
      </c>
    </row>
    <row r="11" spans="1:7" x14ac:dyDescent="0.25">
      <c r="A11" s="4">
        <v>8</v>
      </c>
      <c r="B11" s="4" t="s">
        <v>28</v>
      </c>
      <c r="C11" s="5">
        <v>6200000</v>
      </c>
      <c r="E11" s="4">
        <v>8</v>
      </c>
      <c r="F11" s="4" t="s">
        <v>15</v>
      </c>
      <c r="G11" s="5">
        <v>5000000</v>
      </c>
    </row>
    <row r="12" spans="1:7" x14ac:dyDescent="0.25">
      <c r="A12" s="4">
        <v>9</v>
      </c>
      <c r="B12" s="4" t="s">
        <v>29</v>
      </c>
      <c r="C12" s="5">
        <v>4900000</v>
      </c>
      <c r="E12" s="4">
        <v>9</v>
      </c>
      <c r="F12" s="4" t="s">
        <v>16</v>
      </c>
      <c r="G12" s="5">
        <v>1000000</v>
      </c>
    </row>
    <row r="13" spans="1:7" x14ac:dyDescent="0.25">
      <c r="A13" s="4">
        <v>10</v>
      </c>
      <c r="B13" s="4" t="s">
        <v>42</v>
      </c>
      <c r="C13" s="5">
        <v>3000000</v>
      </c>
      <c r="E13" s="4">
        <v>10</v>
      </c>
      <c r="F13" s="4" t="s">
        <v>18</v>
      </c>
      <c r="G13" s="5">
        <v>2000000</v>
      </c>
    </row>
    <row r="14" spans="1:7" x14ac:dyDescent="0.25">
      <c r="A14" s="4">
        <v>11</v>
      </c>
      <c r="B14" s="4"/>
      <c r="C14" s="5"/>
      <c r="E14" s="4">
        <v>11</v>
      </c>
      <c r="F14" s="4" t="s">
        <v>43</v>
      </c>
      <c r="G14" s="5">
        <v>20000000</v>
      </c>
    </row>
    <row r="15" spans="1:7" x14ac:dyDescent="0.25">
      <c r="A15" s="4">
        <v>12</v>
      </c>
      <c r="B15" s="4"/>
      <c r="C15" s="5"/>
      <c r="E15" s="4"/>
      <c r="F15" s="4"/>
      <c r="G15" s="5"/>
    </row>
    <row r="16" spans="1:7" x14ac:dyDescent="0.25">
      <c r="A16" s="4">
        <v>13</v>
      </c>
      <c r="B16" s="4"/>
      <c r="C16" s="5"/>
      <c r="E16" s="4"/>
      <c r="F16" s="4"/>
      <c r="G16" s="5"/>
    </row>
    <row r="17" spans="1:10" x14ac:dyDescent="0.25">
      <c r="A17" s="4">
        <v>14</v>
      </c>
      <c r="B17" s="4"/>
      <c r="C17" s="5"/>
      <c r="E17" s="4"/>
      <c r="F17" s="4"/>
      <c r="G17" s="5"/>
    </row>
    <row r="18" spans="1:10" x14ac:dyDescent="0.25">
      <c r="A18" s="4">
        <v>15</v>
      </c>
      <c r="B18" s="4"/>
      <c r="C18" s="5"/>
      <c r="E18" s="4">
        <v>11</v>
      </c>
      <c r="F18" s="4" t="s">
        <v>30</v>
      </c>
      <c r="G18" s="5">
        <v>700000</v>
      </c>
    </row>
    <row r="19" spans="1:10" x14ac:dyDescent="0.25">
      <c r="A19" s="63" t="s">
        <v>17</v>
      </c>
      <c r="B19" s="64"/>
      <c r="C19" s="8">
        <f>SUM(C4:C18)</f>
        <v>89300000</v>
      </c>
      <c r="D19" s="7"/>
      <c r="E19" s="63" t="s">
        <v>17</v>
      </c>
      <c r="F19" s="64"/>
      <c r="G19" s="8">
        <f>SUM(G4:G18)</f>
        <v>31940000</v>
      </c>
    </row>
    <row r="21" spans="1:10" x14ac:dyDescent="0.25">
      <c r="B21" s="6" t="s">
        <v>41</v>
      </c>
      <c r="C21" s="7">
        <f>C19-G19</f>
        <v>57360000</v>
      </c>
      <c r="E21" s="4"/>
      <c r="F21" s="4" t="s">
        <v>50</v>
      </c>
      <c r="G21" s="5"/>
      <c r="H21" s="4" t="s">
        <v>51</v>
      </c>
      <c r="I21" s="5"/>
    </row>
    <row r="22" spans="1:10" x14ac:dyDescent="0.25">
      <c r="B22" s="6" t="s">
        <v>20</v>
      </c>
      <c r="C22" s="7">
        <v>12500000</v>
      </c>
      <c r="E22" s="4"/>
      <c r="F22" s="4" t="s">
        <v>44</v>
      </c>
      <c r="G22" s="5">
        <v>10000000</v>
      </c>
      <c r="H22" s="4" t="s">
        <v>52</v>
      </c>
      <c r="I22" s="5">
        <v>6000000</v>
      </c>
    </row>
    <row r="23" spans="1:10" x14ac:dyDescent="0.25">
      <c r="B23" s="6" t="s">
        <v>21</v>
      </c>
      <c r="C23" s="7">
        <v>25000000</v>
      </c>
      <c r="E23" s="4"/>
      <c r="F23" s="4" t="s">
        <v>45</v>
      </c>
      <c r="G23" s="5">
        <v>750000</v>
      </c>
      <c r="H23" s="4" t="s">
        <v>56</v>
      </c>
      <c r="I23" s="5">
        <v>20000000</v>
      </c>
    </row>
    <row r="24" spans="1:10" x14ac:dyDescent="0.25">
      <c r="B24" s="6" t="s">
        <v>25</v>
      </c>
      <c r="C24" s="7">
        <v>9000000</v>
      </c>
      <c r="E24" s="4"/>
      <c r="F24" s="4" t="s">
        <v>46</v>
      </c>
      <c r="G24" s="5">
        <v>5000000</v>
      </c>
      <c r="H24" s="4" t="s">
        <v>54</v>
      </c>
      <c r="I24" s="5">
        <v>1000000</v>
      </c>
    </row>
    <row r="25" spans="1:10" x14ac:dyDescent="0.25">
      <c r="E25" s="4"/>
      <c r="F25" s="4" t="s">
        <v>47</v>
      </c>
      <c r="G25" s="5">
        <v>5000000</v>
      </c>
      <c r="H25" s="4" t="s">
        <v>55</v>
      </c>
      <c r="I25" s="5">
        <v>0</v>
      </c>
    </row>
    <row r="26" spans="1:10" x14ac:dyDescent="0.25">
      <c r="B26" s="6"/>
      <c r="C26" s="7">
        <f>SUM(C21:C25)</f>
        <v>103860000</v>
      </c>
      <c r="E26" s="4"/>
      <c r="F26" s="4" t="s">
        <v>59</v>
      </c>
      <c r="G26" s="5">
        <v>7500000</v>
      </c>
      <c r="H26" s="4" t="s">
        <v>58</v>
      </c>
      <c r="I26" s="5">
        <v>0</v>
      </c>
    </row>
    <row r="27" spans="1:10" x14ac:dyDescent="0.25">
      <c r="B27" s="6" t="s">
        <v>22</v>
      </c>
      <c r="C27" s="7">
        <f>C26-C21</f>
        <v>46500000</v>
      </c>
      <c r="E27" s="9"/>
      <c r="F27" s="11" t="s">
        <v>48</v>
      </c>
      <c r="G27" s="12">
        <v>4000000</v>
      </c>
      <c r="H27" s="4"/>
      <c r="I27" s="5"/>
    </row>
    <row r="28" spans="1:10" x14ac:dyDescent="0.25">
      <c r="B28" s="6" t="s">
        <v>23</v>
      </c>
      <c r="C28" s="7">
        <f>G27</f>
        <v>4000000</v>
      </c>
      <c r="E28" s="4"/>
      <c r="F28" s="10" t="s">
        <v>49</v>
      </c>
      <c r="G28" s="5">
        <v>2500000</v>
      </c>
      <c r="H28" s="5"/>
      <c r="I28" s="5"/>
    </row>
    <row r="29" spans="1:10" x14ac:dyDescent="0.25">
      <c r="B29" s="6" t="s">
        <v>24</v>
      </c>
      <c r="C29" s="7">
        <f>C27-C28</f>
        <v>42500000</v>
      </c>
      <c r="E29" s="4"/>
      <c r="F29" s="10" t="s">
        <v>53</v>
      </c>
      <c r="G29" s="5">
        <v>10000000</v>
      </c>
      <c r="H29" s="4"/>
      <c r="I29" s="5"/>
    </row>
    <row r="30" spans="1:10" x14ac:dyDescent="0.25">
      <c r="B30" s="6" t="s">
        <v>26</v>
      </c>
      <c r="C30" s="7">
        <f>C29+C21</f>
        <v>99860000</v>
      </c>
      <c r="E30" s="4"/>
      <c r="F30" s="4" t="s">
        <v>57</v>
      </c>
      <c r="G30" s="5">
        <v>2500000</v>
      </c>
      <c r="H30" s="4"/>
      <c r="I30" s="5"/>
    </row>
    <row r="31" spans="1:10" x14ac:dyDescent="0.25">
      <c r="E31" s="4"/>
      <c r="F31" s="4" t="s">
        <v>58</v>
      </c>
      <c r="G31" s="5">
        <v>5500000</v>
      </c>
      <c r="H31" s="4"/>
      <c r="I31" s="5"/>
    </row>
    <row r="32" spans="1:10" x14ac:dyDescent="0.25">
      <c r="E32" s="4"/>
      <c r="F32" s="4"/>
      <c r="G32" s="5">
        <f>SUM(G22:G31)</f>
        <v>52750000</v>
      </c>
      <c r="H32" s="4"/>
      <c r="I32" s="5">
        <f>SUM(I22:I31)</f>
        <v>27000000</v>
      </c>
      <c r="J32" s="1">
        <f>G32-I32</f>
        <v>25750000</v>
      </c>
    </row>
    <row r="35" spans="2:7" x14ac:dyDescent="0.25">
      <c r="B35" s="6" t="s">
        <v>60</v>
      </c>
    </row>
    <row r="36" spans="2:7" x14ac:dyDescent="0.25">
      <c r="B36" s="6" t="s">
        <v>61</v>
      </c>
      <c r="F36" s="7" t="s">
        <v>62</v>
      </c>
    </row>
    <row r="37" spans="2:7" x14ac:dyDescent="0.25">
      <c r="B37" t="s">
        <v>75</v>
      </c>
      <c r="C37" s="1">
        <f>C21</f>
        <v>57360000</v>
      </c>
      <c r="F37" t="s">
        <v>69</v>
      </c>
      <c r="G37" s="1">
        <v>4500000</v>
      </c>
    </row>
    <row r="38" spans="2:7" x14ac:dyDescent="0.25">
      <c r="B38" t="s">
        <v>63</v>
      </c>
      <c r="C38" s="1">
        <v>11000000</v>
      </c>
      <c r="F38" t="s">
        <v>70</v>
      </c>
      <c r="G38" s="1">
        <v>890000</v>
      </c>
    </row>
    <row r="39" spans="2:7" x14ac:dyDescent="0.25">
      <c r="B39" t="s">
        <v>64</v>
      </c>
      <c r="C39" s="1">
        <v>2000000</v>
      </c>
      <c r="F39" t="s">
        <v>71</v>
      </c>
      <c r="G39" s="1">
        <v>560000</v>
      </c>
    </row>
    <row r="40" spans="2:7" x14ac:dyDescent="0.25">
      <c r="B40" t="s">
        <v>65</v>
      </c>
      <c r="C40" s="1">
        <v>4500000</v>
      </c>
      <c r="F40" t="s">
        <v>72</v>
      </c>
      <c r="G40" s="1">
        <v>3600000</v>
      </c>
    </row>
    <row r="41" spans="2:7" x14ac:dyDescent="0.25">
      <c r="B41" t="s">
        <v>66</v>
      </c>
      <c r="C41" s="1">
        <v>3100000</v>
      </c>
    </row>
    <row r="42" spans="2:7" x14ac:dyDescent="0.25">
      <c r="B42" t="s">
        <v>67</v>
      </c>
      <c r="C42" s="1">
        <v>0</v>
      </c>
    </row>
    <row r="43" spans="2:7" x14ac:dyDescent="0.25">
      <c r="B43" t="s">
        <v>68</v>
      </c>
      <c r="C43" s="1">
        <v>5000000</v>
      </c>
    </row>
    <row r="44" spans="2:7" x14ac:dyDescent="0.25">
      <c r="B44" t="s">
        <v>74</v>
      </c>
      <c r="C44" s="1">
        <v>6000000</v>
      </c>
    </row>
    <row r="45" spans="2:7" x14ac:dyDescent="0.25">
      <c r="B45" t="s">
        <v>76</v>
      </c>
      <c r="C45" s="1">
        <v>2500000</v>
      </c>
    </row>
    <row r="46" spans="2:7" x14ac:dyDescent="0.25">
      <c r="B46" t="s">
        <v>73</v>
      </c>
      <c r="C46" s="1">
        <v>3000000</v>
      </c>
    </row>
    <row r="47" spans="2:7" x14ac:dyDescent="0.25">
      <c r="B47" t="s">
        <v>68</v>
      </c>
      <c r="C47" s="1">
        <v>15000000</v>
      </c>
    </row>
    <row r="48" spans="2:7" x14ac:dyDescent="0.25">
      <c r="B48" t="s">
        <v>78</v>
      </c>
      <c r="C48" s="1">
        <f>2500000+3000000</f>
        <v>5500000</v>
      </c>
    </row>
    <row r="49" spans="2:3" x14ac:dyDescent="0.25">
      <c r="B49" t="s">
        <v>86</v>
      </c>
      <c r="C49" s="1">
        <v>2500000</v>
      </c>
    </row>
    <row r="50" spans="2:3" x14ac:dyDescent="0.25">
      <c r="B50" t="s">
        <v>87</v>
      </c>
      <c r="C50" s="1">
        <v>5000000</v>
      </c>
    </row>
    <row r="51" spans="2:3" x14ac:dyDescent="0.25">
      <c r="B51" t="s">
        <v>88</v>
      </c>
      <c r="C51" s="1">
        <v>0</v>
      </c>
    </row>
    <row r="52" spans="2:3" x14ac:dyDescent="0.25">
      <c r="B52" t="s">
        <v>113</v>
      </c>
      <c r="C52" s="1">
        <v>0</v>
      </c>
    </row>
    <row r="53" spans="2:3" x14ac:dyDescent="0.25">
      <c r="B53" t="s">
        <v>121</v>
      </c>
      <c r="C53" s="1">
        <v>10000000</v>
      </c>
    </row>
    <row r="54" spans="2:3" x14ac:dyDescent="0.25">
      <c r="B54" t="s">
        <v>139</v>
      </c>
      <c r="C54" s="1">
        <v>10000000</v>
      </c>
    </row>
    <row r="55" spans="2:3" x14ac:dyDescent="0.25">
      <c r="B55" t="s">
        <v>140</v>
      </c>
      <c r="C55" s="1">
        <v>8000000</v>
      </c>
    </row>
    <row r="56" spans="2:3" x14ac:dyDescent="0.25">
      <c r="B56" t="s">
        <v>141</v>
      </c>
      <c r="C56" s="1">
        <v>50000000</v>
      </c>
    </row>
    <row r="57" spans="2:3" x14ac:dyDescent="0.25">
      <c r="B57" t="s">
        <v>143</v>
      </c>
      <c r="C57" s="1">
        <v>5000000</v>
      </c>
    </row>
    <row r="58" spans="2:3" x14ac:dyDescent="0.25">
      <c r="B58" t="s">
        <v>144</v>
      </c>
      <c r="C58" s="1">
        <v>10000000</v>
      </c>
    </row>
    <row r="59" spans="2:3" x14ac:dyDescent="0.25">
      <c r="B59" t="s">
        <v>145</v>
      </c>
      <c r="C59" s="1">
        <v>15000000</v>
      </c>
    </row>
    <row r="60" spans="2:3" x14ac:dyDescent="0.25">
      <c r="B60" t="s">
        <v>146</v>
      </c>
      <c r="C60" s="1">
        <v>3000000</v>
      </c>
    </row>
    <row r="61" spans="2:3" x14ac:dyDescent="0.25">
      <c r="B61" t="s">
        <v>147</v>
      </c>
      <c r="C61" s="1">
        <v>10000000</v>
      </c>
    </row>
    <row r="62" spans="2:3" x14ac:dyDescent="0.25">
      <c r="B62" t="s">
        <v>148</v>
      </c>
      <c r="C62" s="1">
        <v>9000000</v>
      </c>
    </row>
    <row r="63" spans="2:3" x14ac:dyDescent="0.25">
      <c r="B63" t="s">
        <v>149</v>
      </c>
      <c r="C63" s="1">
        <v>3000000</v>
      </c>
    </row>
    <row r="64" spans="2:3" x14ac:dyDescent="0.25">
      <c r="B64" t="s">
        <v>150</v>
      </c>
      <c r="C64" s="1">
        <v>4500000</v>
      </c>
    </row>
    <row r="65" spans="2:3" x14ac:dyDescent="0.25">
      <c r="B65" t="s">
        <v>151</v>
      </c>
      <c r="C65" s="1">
        <v>3000000</v>
      </c>
    </row>
    <row r="66" spans="2:3" x14ac:dyDescent="0.25">
      <c r="B66" t="s">
        <v>152</v>
      </c>
      <c r="C66" s="1">
        <v>8000000</v>
      </c>
    </row>
    <row r="67" spans="2:3" x14ac:dyDescent="0.25">
      <c r="B67" t="s">
        <v>153</v>
      </c>
    </row>
    <row r="68" spans="2:3" x14ac:dyDescent="0.25">
      <c r="B68" t="s">
        <v>156</v>
      </c>
      <c r="C68" s="1">
        <v>5000000</v>
      </c>
    </row>
    <row r="69" spans="2:3" x14ac:dyDescent="0.25">
      <c r="B69" t="s">
        <v>154</v>
      </c>
      <c r="C69" s="1">
        <v>20000000</v>
      </c>
    </row>
    <row r="70" spans="2:3" x14ac:dyDescent="0.25">
      <c r="B70" t="s">
        <v>155</v>
      </c>
      <c r="C70" s="1">
        <v>2000000</v>
      </c>
    </row>
    <row r="71" spans="2:3" x14ac:dyDescent="0.25">
      <c r="B71" t="s">
        <v>157</v>
      </c>
      <c r="C71" s="1">
        <v>9000000</v>
      </c>
    </row>
    <row r="72" spans="2:3" x14ac:dyDescent="0.25">
      <c r="B72" t="s">
        <v>158</v>
      </c>
      <c r="C72" s="1">
        <v>12000000</v>
      </c>
    </row>
    <row r="73" spans="2:3" x14ac:dyDescent="0.25">
      <c r="B73" t="s">
        <v>159</v>
      </c>
      <c r="C73" s="1">
        <v>8000000</v>
      </c>
    </row>
    <row r="74" spans="2:3" x14ac:dyDescent="0.25">
      <c r="B74" t="s">
        <v>160</v>
      </c>
      <c r="C74" s="1">
        <v>2000000</v>
      </c>
    </row>
    <row r="75" spans="2:3" x14ac:dyDescent="0.25">
      <c r="B75" t="s">
        <v>161</v>
      </c>
      <c r="C75" s="1">
        <v>10000000</v>
      </c>
    </row>
    <row r="76" spans="2:3" x14ac:dyDescent="0.25">
      <c r="B76" t="s">
        <v>162</v>
      </c>
      <c r="C76" s="1">
        <v>8000000</v>
      </c>
    </row>
    <row r="77" spans="2:3" x14ac:dyDescent="0.25">
      <c r="B77" t="s">
        <v>163</v>
      </c>
      <c r="C77" s="1">
        <v>2200000</v>
      </c>
    </row>
    <row r="78" spans="2:3" x14ac:dyDescent="0.25">
      <c r="B78" t="s">
        <v>164</v>
      </c>
      <c r="C78" s="1">
        <v>7500000</v>
      </c>
    </row>
    <row r="79" spans="2:3" x14ac:dyDescent="0.25">
      <c r="B79" t="s">
        <v>165</v>
      </c>
      <c r="C79" s="1">
        <v>15000000</v>
      </c>
    </row>
    <row r="80" spans="2:3" x14ac:dyDescent="0.25">
      <c r="B80" t="s">
        <v>166</v>
      </c>
      <c r="C80" s="1">
        <v>10000000</v>
      </c>
    </row>
    <row r="81" spans="2:6" x14ac:dyDescent="0.25">
      <c r="B81" t="s">
        <v>167</v>
      </c>
      <c r="C81" s="1">
        <v>17000000</v>
      </c>
      <c r="D81" s="7"/>
      <c r="E81" s="6"/>
      <c r="F81" s="6"/>
    </row>
    <row r="82" spans="2:6" x14ac:dyDescent="0.25">
      <c r="B82" t="s">
        <v>168</v>
      </c>
      <c r="C82" s="1">
        <v>45000000</v>
      </c>
    </row>
    <row r="83" spans="2:6" x14ac:dyDescent="0.25">
      <c r="B83" t="s">
        <v>169</v>
      </c>
      <c r="C83" s="1">
        <v>6000000</v>
      </c>
    </row>
    <row r="84" spans="2:6" x14ac:dyDescent="0.25">
      <c r="B84" t="s">
        <v>170</v>
      </c>
      <c r="C84" s="1">
        <v>4000000</v>
      </c>
    </row>
    <row r="85" spans="2:6" x14ac:dyDescent="0.25">
      <c r="B85" t="s">
        <v>171</v>
      </c>
      <c r="C85" s="1">
        <v>12000000</v>
      </c>
    </row>
    <row r="86" spans="2:6" x14ac:dyDescent="0.25">
      <c r="B86" t="s">
        <v>172</v>
      </c>
      <c r="C86" s="1">
        <v>12000000</v>
      </c>
    </row>
    <row r="87" spans="2:6" x14ac:dyDescent="0.25">
      <c r="B87" t="s">
        <v>173</v>
      </c>
      <c r="C87" s="1">
        <v>6000000</v>
      </c>
    </row>
    <row r="88" spans="2:6" x14ac:dyDescent="0.25">
      <c r="B88" t="s">
        <v>174</v>
      </c>
      <c r="C88" s="1">
        <v>15000000</v>
      </c>
    </row>
    <row r="89" spans="2:6" x14ac:dyDescent="0.25">
      <c r="B89" t="s">
        <v>175</v>
      </c>
      <c r="C89" s="1">
        <v>13000000</v>
      </c>
    </row>
    <row r="90" spans="2:6" x14ac:dyDescent="0.25">
      <c r="B90" t="s">
        <v>176</v>
      </c>
      <c r="C90" s="1">
        <v>6000000</v>
      </c>
    </row>
    <row r="91" spans="2:6" x14ac:dyDescent="0.25">
      <c r="B91" t="s">
        <v>177</v>
      </c>
      <c r="C91" s="1">
        <v>3000000</v>
      </c>
    </row>
    <row r="92" spans="2:6" x14ac:dyDescent="0.25">
      <c r="B92" t="s">
        <v>180</v>
      </c>
      <c r="C92" s="1">
        <v>14000000</v>
      </c>
    </row>
    <row r="93" spans="2:6" x14ac:dyDescent="0.25">
      <c r="B93" t="s">
        <v>181</v>
      </c>
      <c r="C93" s="1">
        <v>6000000</v>
      </c>
    </row>
    <row r="94" spans="2:6" x14ac:dyDescent="0.25">
      <c r="B94" t="s">
        <v>178</v>
      </c>
      <c r="C94" s="1">
        <v>14000000</v>
      </c>
    </row>
    <row r="95" spans="2:6" x14ac:dyDescent="0.25">
      <c r="B95" t="s">
        <v>179</v>
      </c>
      <c r="C95" s="1">
        <v>14000000</v>
      </c>
    </row>
    <row r="96" spans="2:6" x14ac:dyDescent="0.25">
      <c r="B96" t="s">
        <v>182</v>
      </c>
      <c r="C96" s="1">
        <v>7000000</v>
      </c>
    </row>
    <row r="97" spans="2:3" x14ac:dyDescent="0.25">
      <c r="B97" t="s">
        <v>210</v>
      </c>
      <c r="C97" s="1">
        <v>17000000</v>
      </c>
    </row>
    <row r="98" spans="2:3" x14ac:dyDescent="0.25">
      <c r="B98" t="s">
        <v>209</v>
      </c>
      <c r="C98" s="1">
        <v>5000000</v>
      </c>
    </row>
    <row r="99" spans="2:3" x14ac:dyDescent="0.25">
      <c r="B99" t="s">
        <v>211</v>
      </c>
      <c r="C99" s="1">
        <v>18000000</v>
      </c>
    </row>
    <row r="100" spans="2:3" x14ac:dyDescent="0.25">
      <c r="B100" t="s">
        <v>242</v>
      </c>
      <c r="C100" s="1">
        <v>11000000</v>
      </c>
    </row>
    <row r="101" spans="2:3" x14ac:dyDescent="0.25">
      <c r="B101" t="s">
        <v>243</v>
      </c>
      <c r="C101" s="1">
        <v>3000000</v>
      </c>
    </row>
    <row r="102" spans="2:3" x14ac:dyDescent="0.25">
      <c r="B102" t="s">
        <v>244</v>
      </c>
      <c r="C102" s="1">
        <v>2000000</v>
      </c>
    </row>
    <row r="103" spans="2:3" x14ac:dyDescent="0.25">
      <c r="B103" t="s">
        <v>247</v>
      </c>
      <c r="C103" s="1">
        <v>6000000</v>
      </c>
    </row>
    <row r="104" spans="2:3" x14ac:dyDescent="0.25">
      <c r="B104" t="s">
        <v>256</v>
      </c>
      <c r="C104" s="1">
        <v>6000000</v>
      </c>
    </row>
    <row r="105" spans="2:3" x14ac:dyDescent="0.25">
      <c r="B105" t="s">
        <v>250</v>
      </c>
      <c r="C105" s="1">
        <v>15000000</v>
      </c>
    </row>
    <row r="106" spans="2:3" x14ac:dyDescent="0.25">
      <c r="B106" t="s">
        <v>259</v>
      </c>
      <c r="C106" s="1">
        <v>20000000</v>
      </c>
    </row>
    <row r="107" spans="2:3" x14ac:dyDescent="0.25">
      <c r="B107" t="s">
        <v>258</v>
      </c>
      <c r="C107" s="1">
        <v>4000000</v>
      </c>
    </row>
    <row r="108" spans="2:3" x14ac:dyDescent="0.25">
      <c r="B108" t="s">
        <v>260</v>
      </c>
      <c r="C108" s="1">
        <v>2000000</v>
      </c>
    </row>
    <row r="116" spans="2:8" x14ac:dyDescent="0.25">
      <c r="B116" t="s">
        <v>241</v>
      </c>
      <c r="C116" s="1">
        <f>'Pendapata Rutin'!F20</f>
        <v>77636000</v>
      </c>
      <c r="H116" s="6" t="s">
        <v>236</v>
      </c>
    </row>
    <row r="117" spans="2:8" x14ac:dyDescent="0.25">
      <c r="B117" t="s">
        <v>229</v>
      </c>
      <c r="C117" s="1">
        <f>'Pendapatan 2017'!L44</f>
        <v>157400001</v>
      </c>
      <c r="G117" s="7">
        <f>SUM(G37:G116)</f>
        <v>9550000</v>
      </c>
      <c r="H117" s="7">
        <f>C119-G117</f>
        <v>1074646001</v>
      </c>
    </row>
    <row r="118" spans="2:8" x14ac:dyDescent="0.25">
      <c r="B118" t="s">
        <v>228</v>
      </c>
      <c r="C118" s="1">
        <f>'Pendapatan Polda'!G43</f>
        <v>164500000</v>
      </c>
      <c r="H118" s="6" t="s">
        <v>235</v>
      </c>
    </row>
    <row r="119" spans="2:8" x14ac:dyDescent="0.25">
      <c r="C119" s="7">
        <f>SUM(C37:C118)</f>
        <v>1084196001</v>
      </c>
      <c r="H119" s="7">
        <v>200000000</v>
      </c>
    </row>
    <row r="120" spans="2:8" x14ac:dyDescent="0.25">
      <c r="H120" s="6" t="s">
        <v>77</v>
      </c>
    </row>
    <row r="121" spans="2:8" x14ac:dyDescent="0.25">
      <c r="H121" s="7">
        <f>H117-H119</f>
        <v>874646001</v>
      </c>
    </row>
  </sheetData>
  <mergeCells count="3">
    <mergeCell ref="A19:B19"/>
    <mergeCell ref="E19:F19"/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tabSelected="1" workbookViewId="0">
      <selection activeCell="B10" sqref="B10"/>
    </sheetView>
  </sheetViews>
  <sheetFormatPr defaultRowHeight="15" x14ac:dyDescent="0.25"/>
  <cols>
    <col min="1" max="1" width="3.42578125" bestFit="1" customWidth="1"/>
    <col min="2" max="2" width="36.28515625" bestFit="1" customWidth="1"/>
    <col min="3" max="3" width="16.140625" style="57" bestFit="1" customWidth="1"/>
    <col min="4" max="4" width="30.5703125" style="57" bestFit="1" customWidth="1"/>
    <col min="5" max="5" width="8.7109375" style="24"/>
    <col min="6" max="6" width="32.5703125" bestFit="1" customWidth="1"/>
  </cols>
  <sheetData>
    <row r="1" spans="1:8" x14ac:dyDescent="0.25">
      <c r="A1" t="s">
        <v>0</v>
      </c>
      <c r="B1" t="s">
        <v>261</v>
      </c>
      <c r="C1" s="57" t="s">
        <v>263</v>
      </c>
      <c r="D1" s="57" t="s">
        <v>267</v>
      </c>
    </row>
    <row r="2" spans="1:8" x14ac:dyDescent="0.25">
      <c r="A2">
        <v>1</v>
      </c>
      <c r="B2" t="s">
        <v>262</v>
      </c>
      <c r="C2" s="57">
        <f>2000000*202</f>
        <v>404000000</v>
      </c>
    </row>
    <row r="3" spans="1:8" x14ac:dyDescent="0.25">
      <c r="A3">
        <v>2</v>
      </c>
      <c r="B3" t="s">
        <v>264</v>
      </c>
      <c r="C3" s="57">
        <v>800000000</v>
      </c>
      <c r="D3" s="57">
        <v>3000000000</v>
      </c>
    </row>
    <row r="4" spans="1:8" x14ac:dyDescent="0.25">
      <c r="A4">
        <v>3</v>
      </c>
      <c r="B4" t="s">
        <v>265</v>
      </c>
      <c r="C4" s="57">
        <v>200000000</v>
      </c>
      <c r="D4" s="57">
        <f>200000*7000</f>
        <v>1400000000</v>
      </c>
    </row>
    <row r="5" spans="1:8" x14ac:dyDescent="0.25">
      <c r="A5">
        <v>4</v>
      </c>
      <c r="B5" t="s">
        <v>266</v>
      </c>
      <c r="C5" s="57">
        <v>330000000</v>
      </c>
      <c r="D5" s="57">
        <v>240000000</v>
      </c>
    </row>
    <row r="6" spans="1:8" x14ac:dyDescent="0.25">
      <c r="A6">
        <v>5</v>
      </c>
      <c r="B6" t="s">
        <v>268</v>
      </c>
      <c r="C6" s="57">
        <v>100000000</v>
      </c>
      <c r="D6" s="57">
        <v>60000000</v>
      </c>
    </row>
    <row r="9" spans="1:8" x14ac:dyDescent="0.25">
      <c r="B9" t="s">
        <v>269</v>
      </c>
      <c r="C9" s="57">
        <f>SUM(C2:C8)</f>
        <v>1834000000</v>
      </c>
      <c r="D9" s="57">
        <f>SUM(D2:D8)</f>
        <v>4700000000</v>
      </c>
    </row>
    <row r="10" spans="1:8" x14ac:dyDescent="0.25">
      <c r="B10" t="s">
        <v>273</v>
      </c>
      <c r="C10" s="58">
        <v>874646001</v>
      </c>
    </row>
    <row r="11" spans="1:8" x14ac:dyDescent="0.25">
      <c r="B11" t="s">
        <v>270</v>
      </c>
      <c r="C11" s="57">
        <v>1000000000</v>
      </c>
      <c r="E11" s="24">
        <f>C11/C9*100</f>
        <v>54.525627044711008</v>
      </c>
      <c r="F11" t="s">
        <v>276</v>
      </c>
    </row>
    <row r="12" spans="1:8" x14ac:dyDescent="0.25">
      <c r="B12" t="s">
        <v>275</v>
      </c>
      <c r="E12" s="24">
        <f>100+E11</f>
        <v>154.525627044711</v>
      </c>
      <c r="F12" t="s">
        <v>277</v>
      </c>
    </row>
    <row r="13" spans="1:8" x14ac:dyDescent="0.25">
      <c r="B13" t="s">
        <v>280</v>
      </c>
      <c r="C13" s="57">
        <f>C9/100*70</f>
        <v>1283800000</v>
      </c>
      <c r="D13" s="57">
        <f>D9/100*70</f>
        <v>3290000000</v>
      </c>
      <c r="E13" s="24">
        <f>70+E11</f>
        <v>124.525627044711</v>
      </c>
      <c r="F13" t="s">
        <v>278</v>
      </c>
      <c r="G13">
        <f>100/E12*E13</f>
        <v>80.585744530698662</v>
      </c>
      <c r="H13" t="s">
        <v>271</v>
      </c>
    </row>
    <row r="14" spans="1:8" x14ac:dyDescent="0.25">
      <c r="B14" t="s">
        <v>281</v>
      </c>
      <c r="C14" s="57">
        <f>C9/100*30</f>
        <v>550200000</v>
      </c>
      <c r="D14" s="57">
        <f>D9/100*30</f>
        <v>1410000000</v>
      </c>
      <c r="E14" s="24">
        <v>30</v>
      </c>
      <c r="F14" t="s">
        <v>279</v>
      </c>
      <c r="G14">
        <f>100/E12*E14</f>
        <v>19.414255469301345</v>
      </c>
      <c r="H14" t="s">
        <v>272</v>
      </c>
    </row>
    <row r="15" spans="1:8" x14ac:dyDescent="0.25">
      <c r="F15">
        <f>SUM(G13:G14)</f>
        <v>100</v>
      </c>
    </row>
    <row r="16" spans="1:8" x14ac:dyDescent="0.25">
      <c r="B16" t="s">
        <v>274</v>
      </c>
      <c r="C16" s="57" t="s">
        <v>282</v>
      </c>
      <c r="D16" s="57" t="s">
        <v>283</v>
      </c>
    </row>
    <row r="17" spans="2:6" x14ac:dyDescent="0.25">
      <c r="B17" t="s">
        <v>287</v>
      </c>
      <c r="C17" s="57">
        <f>C9/100*G13</f>
        <v>1477942554.6930134</v>
      </c>
      <c r="D17" s="57">
        <f>D9/100*G13</f>
        <v>3787529992.9428372</v>
      </c>
    </row>
    <row r="18" spans="2:6" x14ac:dyDescent="0.25">
      <c r="B18" t="s">
        <v>286</v>
      </c>
      <c r="C18" s="57">
        <f>C9/100*G14</f>
        <v>356057445.30698669</v>
      </c>
      <c r="D18" s="57">
        <f>D9/100*G14</f>
        <v>912470007.05716324</v>
      </c>
    </row>
    <row r="19" spans="2:6" x14ac:dyDescent="0.25">
      <c r="E19" s="24">
        <v>100</v>
      </c>
    </row>
    <row r="20" spans="2:6" x14ac:dyDescent="0.25">
      <c r="C20" s="57" t="s">
        <v>284</v>
      </c>
      <c r="D20" s="57" t="s">
        <v>285</v>
      </c>
      <c r="E20" s="24">
        <v>20</v>
      </c>
      <c r="F20">
        <f>100/E19*E20</f>
        <v>20</v>
      </c>
    </row>
    <row r="21" spans="2:6" x14ac:dyDescent="0.25">
      <c r="B21" t="s">
        <v>41</v>
      </c>
      <c r="C21" s="57">
        <v>200000000</v>
      </c>
    </row>
    <row r="22" spans="2:6" x14ac:dyDescent="0.25">
      <c r="B22" t="s">
        <v>287</v>
      </c>
      <c r="C22" s="57">
        <f>C21/100*G13</f>
        <v>161171489.06139731</v>
      </c>
      <c r="D22" s="57">
        <f>D17-C22</f>
        <v>3626358503.8814402</v>
      </c>
    </row>
    <row r="23" spans="2:6" x14ac:dyDescent="0.25">
      <c r="B23" t="s">
        <v>286</v>
      </c>
      <c r="C23" s="57">
        <f>C21/100*G14</f>
        <v>38828510.938602693</v>
      </c>
      <c r="D23" s="57">
        <f>D18-C23</f>
        <v>873641496.11856055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2"/>
  <sheetViews>
    <sheetView workbookViewId="0">
      <selection activeCell="B6" sqref="B6"/>
    </sheetView>
  </sheetViews>
  <sheetFormatPr defaultRowHeight="15" x14ac:dyDescent="0.25"/>
  <cols>
    <col min="1" max="1" width="16.5703125" bestFit="1" customWidth="1"/>
    <col min="2" max="2" width="13.5703125" style="1" bestFit="1" customWidth="1"/>
    <col min="3" max="3" width="12.42578125" bestFit="1" customWidth="1"/>
    <col min="4" max="4" width="13.5703125" style="1" bestFit="1" customWidth="1"/>
    <col min="5" max="5" width="12.42578125" bestFit="1" customWidth="1"/>
  </cols>
  <sheetData>
    <row r="2" spans="1:5" x14ac:dyDescent="0.25">
      <c r="A2" t="s">
        <v>32</v>
      </c>
      <c r="B2" s="1">
        <v>19000000</v>
      </c>
    </row>
    <row r="3" spans="1:5" x14ac:dyDescent="0.25">
      <c r="A3" t="s">
        <v>33</v>
      </c>
      <c r="B3" s="1">
        <v>10000000</v>
      </c>
    </row>
    <row r="4" spans="1:5" x14ac:dyDescent="0.25">
      <c r="A4" t="s">
        <v>39</v>
      </c>
      <c r="B4" s="1">
        <v>10000000</v>
      </c>
    </row>
    <row r="5" spans="1:5" x14ac:dyDescent="0.25">
      <c r="A5" t="s">
        <v>31</v>
      </c>
      <c r="B5" s="1">
        <v>33800000</v>
      </c>
    </row>
    <row r="6" spans="1:5" x14ac:dyDescent="0.25">
      <c r="A6" t="s">
        <v>21</v>
      </c>
      <c r="B6" s="1">
        <v>20000000</v>
      </c>
    </row>
    <row r="7" spans="1:5" x14ac:dyDescent="0.25">
      <c r="A7" t="s">
        <v>40</v>
      </c>
      <c r="B7" s="1">
        <v>3100000</v>
      </c>
    </row>
    <row r="8" spans="1:5" x14ac:dyDescent="0.25">
      <c r="A8" t="s">
        <v>37</v>
      </c>
      <c r="B8" s="1">
        <v>10000000</v>
      </c>
    </row>
    <row r="9" spans="1:5" x14ac:dyDescent="0.25">
      <c r="A9" t="s">
        <v>38</v>
      </c>
      <c r="B9" s="1">
        <v>9000000</v>
      </c>
    </row>
    <row r="10" spans="1:5" x14ac:dyDescent="0.25">
      <c r="C10" s="1">
        <f>SUM(B2:B4)</f>
        <v>39000000</v>
      </c>
    </row>
    <row r="11" spans="1:5" x14ac:dyDescent="0.25">
      <c r="A11">
        <v>113600000</v>
      </c>
      <c r="B11" s="1">
        <f>SUM(B2:B10)</f>
        <v>114900000</v>
      </c>
      <c r="C11" s="1">
        <f>A11-B11</f>
        <v>-1300000</v>
      </c>
    </row>
    <row r="15" spans="1:5" x14ac:dyDescent="0.25">
      <c r="D15" s="1">
        <v>115000000</v>
      </c>
    </row>
    <row r="16" spans="1:5" x14ac:dyDescent="0.25">
      <c r="A16" t="s">
        <v>34</v>
      </c>
      <c r="D16" s="1">
        <v>40000000</v>
      </c>
      <c r="E16" s="1">
        <f>D15-D16</f>
        <v>75000000</v>
      </c>
    </row>
    <row r="17" spans="1:5" x14ac:dyDescent="0.25">
      <c r="A17" t="s">
        <v>35</v>
      </c>
      <c r="B17" s="1">
        <v>4131900</v>
      </c>
      <c r="C17">
        <v>11</v>
      </c>
      <c r="D17" s="1">
        <f>B17*C17</f>
        <v>45450900</v>
      </c>
      <c r="E17" s="1">
        <f>D17-D16</f>
        <v>5450900</v>
      </c>
    </row>
    <row r="18" spans="1:5" x14ac:dyDescent="0.25">
      <c r="A18" t="s">
        <v>36</v>
      </c>
      <c r="B18" s="1">
        <v>2182200</v>
      </c>
      <c r="C18">
        <v>23</v>
      </c>
      <c r="D18" s="1">
        <f>B18*C18</f>
        <v>50190600</v>
      </c>
      <c r="E18" s="1">
        <f>D18-D16</f>
        <v>10190600</v>
      </c>
    </row>
    <row r="20" spans="1:5" x14ac:dyDescent="0.25">
      <c r="A20" t="s">
        <v>34</v>
      </c>
      <c r="D20" s="1">
        <v>50000000</v>
      </c>
      <c r="E20" s="1">
        <f>D15-D20</f>
        <v>65000000</v>
      </c>
    </row>
    <row r="21" spans="1:5" x14ac:dyDescent="0.25">
      <c r="A21" t="s">
        <v>35</v>
      </c>
      <c r="B21" s="1">
        <v>5084100</v>
      </c>
      <c r="C21">
        <v>11</v>
      </c>
      <c r="D21" s="1">
        <f>B21*C21</f>
        <v>55925100</v>
      </c>
      <c r="E21" s="1">
        <f>D21-D20</f>
        <v>5925100</v>
      </c>
    </row>
    <row r="22" spans="1:5" x14ac:dyDescent="0.25">
      <c r="A22" t="s">
        <v>36</v>
      </c>
      <c r="B22" s="1">
        <v>2671300</v>
      </c>
      <c r="C22">
        <v>23</v>
      </c>
      <c r="D22" s="1">
        <f>B22*C22</f>
        <v>61439900</v>
      </c>
      <c r="E22" s="1">
        <f>D22-D20</f>
        <v>11439900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E5" sqref="E5"/>
    </sheetView>
  </sheetViews>
  <sheetFormatPr defaultRowHeight="15" x14ac:dyDescent="0.25"/>
  <cols>
    <col min="1" max="1" width="30.5703125" bestFit="1" customWidth="1"/>
    <col min="2" max="2" width="12.140625" style="1" bestFit="1" customWidth="1"/>
    <col min="3" max="3" width="23.7109375" bestFit="1" customWidth="1"/>
    <col min="4" max="4" width="12.140625" style="1" bestFit="1" customWidth="1"/>
    <col min="5" max="5" width="32.42578125" bestFit="1" customWidth="1"/>
    <col min="6" max="6" width="12.140625" bestFit="1" customWidth="1"/>
  </cols>
  <sheetData>
    <row r="1" spans="1:6" x14ac:dyDescent="0.25">
      <c r="A1" t="s">
        <v>232</v>
      </c>
      <c r="B1" s="1" t="s">
        <v>79</v>
      </c>
      <c r="C1" t="s">
        <v>233</v>
      </c>
      <c r="D1" s="1" t="s">
        <v>79</v>
      </c>
      <c r="E1" t="s">
        <v>239</v>
      </c>
      <c r="F1" s="1" t="s">
        <v>240</v>
      </c>
    </row>
    <row r="2" spans="1:6" x14ac:dyDescent="0.25">
      <c r="A2" t="s">
        <v>230</v>
      </c>
      <c r="B2" s="1">
        <v>8000000</v>
      </c>
      <c r="C2" t="s">
        <v>234</v>
      </c>
      <c r="D2" s="1">
        <v>5132000</v>
      </c>
      <c r="E2" t="s">
        <v>238</v>
      </c>
      <c r="F2" s="1">
        <v>15000000</v>
      </c>
    </row>
    <row r="3" spans="1:6" x14ac:dyDescent="0.25">
      <c r="A3" t="s">
        <v>231</v>
      </c>
      <c r="B3" s="1">
        <v>9104000</v>
      </c>
      <c r="C3" t="s">
        <v>254</v>
      </c>
      <c r="D3" s="1">
        <v>7500000</v>
      </c>
      <c r="E3" t="s">
        <v>248</v>
      </c>
      <c r="F3">
        <v>5000000</v>
      </c>
    </row>
    <row r="4" spans="1:6" x14ac:dyDescent="0.25">
      <c r="A4" t="s">
        <v>255</v>
      </c>
      <c r="C4" t="s">
        <v>257</v>
      </c>
      <c r="D4" s="1">
        <v>4500000</v>
      </c>
      <c r="E4" t="s">
        <v>249</v>
      </c>
      <c r="F4">
        <v>5000000</v>
      </c>
    </row>
    <row r="5" spans="1:6" x14ac:dyDescent="0.25">
      <c r="A5" t="s">
        <v>253</v>
      </c>
      <c r="B5" s="1">
        <v>8400000</v>
      </c>
      <c r="E5" t="s">
        <v>251</v>
      </c>
      <c r="F5">
        <v>5000000</v>
      </c>
    </row>
    <row r="6" spans="1:6" x14ac:dyDescent="0.25">
      <c r="E6" t="s">
        <v>252</v>
      </c>
      <c r="F6">
        <v>5000000</v>
      </c>
    </row>
    <row r="19" spans="2:6" x14ac:dyDescent="0.25">
      <c r="B19" s="1">
        <f>SUM(B2:B18)</f>
        <v>25504000</v>
      </c>
      <c r="D19" s="1">
        <f>SUM(D2:D18)</f>
        <v>17132000</v>
      </c>
      <c r="F19" s="1">
        <f>SUM(F2:F18)</f>
        <v>35000000</v>
      </c>
    </row>
    <row r="20" spans="2:6" x14ac:dyDescent="0.25">
      <c r="F20" s="1">
        <f>D19+B19+F19</f>
        <v>77636000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4"/>
  <sheetViews>
    <sheetView topLeftCell="C16" workbookViewId="0">
      <selection activeCell="L36" sqref="L36"/>
    </sheetView>
  </sheetViews>
  <sheetFormatPr defaultRowHeight="15" x14ac:dyDescent="0.25"/>
  <cols>
    <col min="1" max="1" width="3.140625" customWidth="1"/>
    <col min="2" max="2" width="30.42578125" customWidth="1"/>
    <col min="3" max="3" width="4" customWidth="1"/>
    <col min="4" max="4" width="11.140625" style="1" bestFit="1" customWidth="1"/>
    <col min="5" max="5" width="12.140625" style="1" customWidth="1"/>
    <col min="6" max="6" width="4" style="51" customWidth="1"/>
    <col min="7" max="7" width="9.5703125" customWidth="1"/>
    <col min="8" max="8" width="14" style="1" customWidth="1"/>
    <col min="9" max="9" width="4" style="51" customWidth="1"/>
    <col min="10" max="10" width="11.140625" bestFit="1" customWidth="1"/>
    <col min="11" max="12" width="13.140625" style="1" bestFit="1" customWidth="1"/>
    <col min="13" max="13" width="47.7109375" bestFit="1" customWidth="1"/>
  </cols>
  <sheetData>
    <row r="1" spans="1:12" x14ac:dyDescent="0.25">
      <c r="A1" s="66" t="s">
        <v>189</v>
      </c>
      <c r="B1" s="67" t="s">
        <v>190</v>
      </c>
      <c r="C1" s="66" t="s">
        <v>212</v>
      </c>
      <c r="D1" s="66"/>
      <c r="E1" s="66"/>
      <c r="F1" s="66" t="s">
        <v>213</v>
      </c>
      <c r="G1" s="66"/>
      <c r="H1" s="66"/>
      <c r="I1" s="66" t="s">
        <v>91</v>
      </c>
      <c r="J1" s="66"/>
      <c r="K1" s="66"/>
      <c r="L1" s="52" t="s">
        <v>80</v>
      </c>
    </row>
    <row r="2" spans="1:12" x14ac:dyDescent="0.25">
      <c r="A2" s="66"/>
      <c r="B2" s="67"/>
      <c r="C2" s="30" t="s">
        <v>97</v>
      </c>
      <c r="D2" s="31" t="s">
        <v>214</v>
      </c>
      <c r="E2" s="31" t="s">
        <v>215</v>
      </c>
      <c r="F2" s="32" t="s">
        <v>97</v>
      </c>
      <c r="G2" s="31" t="s">
        <v>214</v>
      </c>
      <c r="H2" s="31" t="s">
        <v>215</v>
      </c>
      <c r="I2" s="32" t="s">
        <v>97</v>
      </c>
      <c r="J2" s="31" t="s">
        <v>214</v>
      </c>
      <c r="K2" s="31" t="s">
        <v>215</v>
      </c>
      <c r="L2" s="52"/>
    </row>
    <row r="3" spans="1:12" x14ac:dyDescent="0.25">
      <c r="A3" s="4">
        <v>1</v>
      </c>
      <c r="B3" s="33" t="s">
        <v>114</v>
      </c>
      <c r="C3" s="10">
        <v>5</v>
      </c>
      <c r="D3" s="34">
        <v>600000</v>
      </c>
      <c r="E3" s="34">
        <f>C3*D3</f>
        <v>3000000</v>
      </c>
      <c r="F3" s="35">
        <v>5</v>
      </c>
      <c r="G3" s="34">
        <v>700000</v>
      </c>
      <c r="H3" s="34">
        <f>F3*G3</f>
        <v>3500000</v>
      </c>
      <c r="I3" s="35"/>
      <c r="J3" s="34">
        <v>3000000</v>
      </c>
      <c r="K3" s="34">
        <f>I3*J3</f>
        <v>0</v>
      </c>
      <c r="L3" s="5">
        <f>K3+H3+E3</f>
        <v>6500000</v>
      </c>
    </row>
    <row r="4" spans="1:12" x14ac:dyDescent="0.25">
      <c r="A4" s="4">
        <v>2</v>
      </c>
      <c r="B4" s="33" t="s">
        <v>67</v>
      </c>
      <c r="C4" s="10">
        <v>7</v>
      </c>
      <c r="D4" s="34">
        <v>600000</v>
      </c>
      <c r="E4" s="34">
        <f t="shared" ref="E4:E35" si="0">C4*D4</f>
        <v>4200000</v>
      </c>
      <c r="F4" s="35">
        <v>7</v>
      </c>
      <c r="G4" s="34">
        <v>700000</v>
      </c>
      <c r="H4" s="34">
        <f t="shared" ref="H4:H34" si="1">F4*G4</f>
        <v>4900000</v>
      </c>
      <c r="I4" s="35"/>
      <c r="J4" s="34">
        <v>3000000</v>
      </c>
      <c r="K4" s="34">
        <f t="shared" ref="K4:K35" si="2">I4*J4</f>
        <v>0</v>
      </c>
      <c r="L4" s="5">
        <f t="shared" ref="L4:L35" si="3">K4+H4+E4</f>
        <v>9100000</v>
      </c>
    </row>
    <row r="5" spans="1:12" x14ac:dyDescent="0.25">
      <c r="A5" s="4">
        <v>3</v>
      </c>
      <c r="B5" s="33" t="s">
        <v>216</v>
      </c>
      <c r="C5" s="10">
        <v>1</v>
      </c>
      <c r="D5" s="34">
        <v>600000</v>
      </c>
      <c r="E5" s="34">
        <f t="shared" si="0"/>
        <v>600000</v>
      </c>
      <c r="F5" s="35">
        <v>1</v>
      </c>
      <c r="G5" s="34">
        <v>700000</v>
      </c>
      <c r="H5" s="34">
        <f t="shared" si="1"/>
        <v>700000</v>
      </c>
      <c r="I5" s="35"/>
      <c r="J5" s="34">
        <v>3000000</v>
      </c>
      <c r="K5" s="34">
        <f t="shared" si="2"/>
        <v>0</v>
      </c>
      <c r="L5" s="5">
        <f t="shared" si="3"/>
        <v>1300000</v>
      </c>
    </row>
    <row r="6" spans="1:12" x14ac:dyDescent="0.25">
      <c r="A6" s="53">
        <v>4</v>
      </c>
      <c r="B6" s="54" t="s">
        <v>113</v>
      </c>
      <c r="C6" s="53">
        <v>2</v>
      </c>
      <c r="D6" s="55">
        <v>600000</v>
      </c>
      <c r="E6" s="55">
        <f t="shared" si="0"/>
        <v>1200000</v>
      </c>
      <c r="F6" s="56"/>
      <c r="G6" s="55">
        <v>700000</v>
      </c>
      <c r="H6" s="55">
        <f t="shared" si="1"/>
        <v>0</v>
      </c>
      <c r="I6" s="56"/>
      <c r="J6" s="55">
        <v>3000000</v>
      </c>
      <c r="K6" s="55">
        <f t="shared" si="2"/>
        <v>0</v>
      </c>
      <c r="L6" s="55">
        <f t="shared" si="3"/>
        <v>1200000</v>
      </c>
    </row>
    <row r="7" spans="1:12" x14ac:dyDescent="0.25">
      <c r="A7" s="4">
        <v>5</v>
      </c>
      <c r="B7" s="33" t="s">
        <v>125</v>
      </c>
      <c r="C7" s="10">
        <v>2</v>
      </c>
      <c r="D7" s="34">
        <v>600000</v>
      </c>
      <c r="E7" s="34">
        <f t="shared" si="0"/>
        <v>1200000</v>
      </c>
      <c r="F7" s="35">
        <v>2</v>
      </c>
      <c r="G7" s="34">
        <v>700000</v>
      </c>
      <c r="H7" s="34">
        <f t="shared" si="1"/>
        <v>1400000</v>
      </c>
      <c r="I7" s="35"/>
      <c r="J7" s="34">
        <v>3000000</v>
      </c>
      <c r="K7" s="34">
        <f t="shared" si="2"/>
        <v>0</v>
      </c>
      <c r="L7" s="5">
        <f t="shared" si="3"/>
        <v>2600000</v>
      </c>
    </row>
    <row r="8" spans="1:12" x14ac:dyDescent="0.25">
      <c r="A8" s="4">
        <v>6</v>
      </c>
      <c r="B8" s="33" t="s">
        <v>217</v>
      </c>
      <c r="C8" s="10">
        <v>10</v>
      </c>
      <c r="D8" s="34">
        <v>600000</v>
      </c>
      <c r="E8" s="34">
        <f t="shared" si="0"/>
        <v>6000000</v>
      </c>
      <c r="F8" s="35"/>
      <c r="G8" s="34">
        <v>700000</v>
      </c>
      <c r="H8" s="34">
        <f t="shared" si="1"/>
        <v>0</v>
      </c>
      <c r="I8" s="35"/>
      <c r="J8" s="34">
        <v>3000000</v>
      </c>
      <c r="K8" s="34">
        <f t="shared" si="2"/>
        <v>0</v>
      </c>
      <c r="L8" s="5">
        <f t="shared" si="3"/>
        <v>6000000</v>
      </c>
    </row>
    <row r="9" spans="1:12" x14ac:dyDescent="0.25">
      <c r="A9" s="4">
        <v>7</v>
      </c>
      <c r="B9" s="33" t="s">
        <v>218</v>
      </c>
      <c r="C9" s="10">
        <v>1</v>
      </c>
      <c r="D9" s="34">
        <v>600000</v>
      </c>
      <c r="E9" s="34">
        <f t="shared" si="0"/>
        <v>600000</v>
      </c>
      <c r="F9" s="35">
        <v>1</v>
      </c>
      <c r="G9" s="34">
        <v>700000</v>
      </c>
      <c r="H9" s="34">
        <f t="shared" si="1"/>
        <v>700000</v>
      </c>
      <c r="I9" s="35"/>
      <c r="J9" s="34">
        <v>3000000</v>
      </c>
      <c r="K9" s="34">
        <f t="shared" si="2"/>
        <v>0</v>
      </c>
      <c r="L9" s="5">
        <f t="shared" si="3"/>
        <v>1300000</v>
      </c>
    </row>
    <row r="10" spans="1:12" x14ac:dyDescent="0.25">
      <c r="A10" s="4">
        <v>8</v>
      </c>
      <c r="B10" s="33" t="s">
        <v>219</v>
      </c>
      <c r="C10" s="10">
        <v>1</v>
      </c>
      <c r="D10" s="34">
        <v>600000</v>
      </c>
      <c r="E10" s="34">
        <f t="shared" si="0"/>
        <v>600000</v>
      </c>
      <c r="F10" s="35">
        <v>1</v>
      </c>
      <c r="G10" s="34">
        <v>700000</v>
      </c>
      <c r="H10" s="34">
        <f t="shared" si="1"/>
        <v>700000</v>
      </c>
      <c r="I10" s="35"/>
      <c r="J10" s="34">
        <v>3000000</v>
      </c>
      <c r="K10" s="34">
        <f t="shared" si="2"/>
        <v>0</v>
      </c>
      <c r="L10" s="5">
        <f t="shared" si="3"/>
        <v>1300000</v>
      </c>
    </row>
    <row r="11" spans="1:12" x14ac:dyDescent="0.25">
      <c r="A11" s="4">
        <v>9</v>
      </c>
      <c r="B11" s="33" t="s">
        <v>126</v>
      </c>
      <c r="C11" s="10">
        <v>16</v>
      </c>
      <c r="D11" s="34">
        <v>600000</v>
      </c>
      <c r="E11" s="34">
        <f t="shared" si="0"/>
        <v>9600000</v>
      </c>
      <c r="F11" s="35">
        <v>15</v>
      </c>
      <c r="G11" s="34">
        <v>700000</v>
      </c>
      <c r="H11" s="34">
        <f t="shared" si="1"/>
        <v>10500000</v>
      </c>
      <c r="I11" s="35"/>
      <c r="J11" s="34">
        <v>3000000</v>
      </c>
      <c r="K11" s="34">
        <f t="shared" si="2"/>
        <v>0</v>
      </c>
      <c r="L11" s="5">
        <f t="shared" si="3"/>
        <v>20100000</v>
      </c>
    </row>
    <row r="12" spans="1:12" x14ac:dyDescent="0.25">
      <c r="A12" s="4">
        <v>10</v>
      </c>
      <c r="B12" s="33" t="s">
        <v>89</v>
      </c>
      <c r="C12" s="10">
        <v>7</v>
      </c>
      <c r="D12" s="34">
        <v>600000</v>
      </c>
      <c r="E12" s="34">
        <f t="shared" si="0"/>
        <v>4200000</v>
      </c>
      <c r="F12" s="35">
        <v>5</v>
      </c>
      <c r="G12" s="34">
        <v>700000</v>
      </c>
      <c r="H12" s="34">
        <f t="shared" si="1"/>
        <v>3500000</v>
      </c>
      <c r="I12" s="35">
        <v>3</v>
      </c>
      <c r="J12" s="34">
        <v>3000000</v>
      </c>
      <c r="K12" s="34">
        <f t="shared" si="2"/>
        <v>9000000</v>
      </c>
      <c r="L12" s="5">
        <f t="shared" si="3"/>
        <v>16700000</v>
      </c>
    </row>
    <row r="13" spans="1:12" x14ac:dyDescent="0.25">
      <c r="A13" s="4">
        <v>11</v>
      </c>
      <c r="B13" s="33" t="s">
        <v>88</v>
      </c>
      <c r="C13" s="10">
        <v>15</v>
      </c>
      <c r="D13" s="34">
        <v>600000</v>
      </c>
      <c r="E13" s="34">
        <f t="shared" si="0"/>
        <v>9000000</v>
      </c>
      <c r="F13" s="35">
        <v>15</v>
      </c>
      <c r="G13" s="34">
        <v>700000</v>
      </c>
      <c r="H13" s="34">
        <f t="shared" si="1"/>
        <v>10500000</v>
      </c>
      <c r="I13" s="35"/>
      <c r="J13" s="34">
        <v>3000000</v>
      </c>
      <c r="K13" s="34">
        <f t="shared" si="2"/>
        <v>0</v>
      </c>
      <c r="L13" s="5">
        <f t="shared" si="3"/>
        <v>19500000</v>
      </c>
    </row>
    <row r="14" spans="1:12" x14ac:dyDescent="0.25">
      <c r="A14" s="4">
        <v>12</v>
      </c>
      <c r="B14" s="33" t="s">
        <v>128</v>
      </c>
      <c r="C14" s="10">
        <v>3</v>
      </c>
      <c r="D14" s="34">
        <v>600000</v>
      </c>
      <c r="E14" s="34">
        <f t="shared" si="0"/>
        <v>1800000</v>
      </c>
      <c r="F14" s="35">
        <v>3</v>
      </c>
      <c r="G14" s="34">
        <v>700000</v>
      </c>
      <c r="H14" s="34">
        <f t="shared" si="1"/>
        <v>2100000</v>
      </c>
      <c r="I14" s="35"/>
      <c r="J14" s="34">
        <v>3000000</v>
      </c>
      <c r="K14" s="34">
        <f t="shared" si="2"/>
        <v>0</v>
      </c>
      <c r="L14" s="5">
        <f t="shared" si="3"/>
        <v>3900000</v>
      </c>
    </row>
    <row r="15" spans="1:12" x14ac:dyDescent="0.25">
      <c r="A15" s="4">
        <v>13</v>
      </c>
      <c r="B15" s="33" t="s">
        <v>129</v>
      </c>
      <c r="C15" s="10">
        <v>5</v>
      </c>
      <c r="D15" s="34">
        <v>600000</v>
      </c>
      <c r="E15" s="34">
        <f t="shared" si="0"/>
        <v>3000000</v>
      </c>
      <c r="F15" s="35">
        <v>5</v>
      </c>
      <c r="G15" s="34">
        <v>700000</v>
      </c>
      <c r="H15" s="34">
        <f t="shared" si="1"/>
        <v>3500000</v>
      </c>
      <c r="I15" s="35"/>
      <c r="J15" s="34">
        <v>3000000</v>
      </c>
      <c r="K15" s="34">
        <f t="shared" si="2"/>
        <v>0</v>
      </c>
      <c r="L15" s="5">
        <f t="shared" si="3"/>
        <v>6500000</v>
      </c>
    </row>
    <row r="16" spans="1:12" x14ac:dyDescent="0.25">
      <c r="A16" s="4">
        <v>14</v>
      </c>
      <c r="B16" s="33" t="s">
        <v>130</v>
      </c>
      <c r="C16" s="10">
        <v>2</v>
      </c>
      <c r="D16" s="34">
        <v>600000</v>
      </c>
      <c r="E16" s="34">
        <f t="shared" si="0"/>
        <v>1200000</v>
      </c>
      <c r="F16" s="35">
        <v>2</v>
      </c>
      <c r="G16" s="34">
        <v>700000</v>
      </c>
      <c r="H16" s="34">
        <f t="shared" si="1"/>
        <v>1400000</v>
      </c>
      <c r="I16" s="35"/>
      <c r="J16" s="34">
        <v>3000000</v>
      </c>
      <c r="K16" s="34">
        <f t="shared" si="2"/>
        <v>0</v>
      </c>
      <c r="L16" s="5">
        <f t="shared" si="3"/>
        <v>2600000</v>
      </c>
    </row>
    <row r="17" spans="1:13" x14ac:dyDescent="0.25">
      <c r="A17" s="4">
        <v>15</v>
      </c>
      <c r="B17" s="33" t="s">
        <v>124</v>
      </c>
      <c r="C17" s="10">
        <v>4</v>
      </c>
      <c r="D17" s="34">
        <v>600000</v>
      </c>
      <c r="E17" s="34">
        <f t="shared" si="0"/>
        <v>2400000</v>
      </c>
      <c r="F17" s="35"/>
      <c r="G17" s="34">
        <v>700000</v>
      </c>
      <c r="H17" s="34">
        <f t="shared" si="1"/>
        <v>0</v>
      </c>
      <c r="I17" s="35">
        <v>2</v>
      </c>
      <c r="J17" s="34">
        <v>3000000</v>
      </c>
      <c r="K17" s="34">
        <f t="shared" si="2"/>
        <v>6000000</v>
      </c>
      <c r="L17" s="5">
        <f t="shared" si="3"/>
        <v>8400000</v>
      </c>
      <c r="M17" t="s">
        <v>245</v>
      </c>
    </row>
    <row r="18" spans="1:13" x14ac:dyDescent="0.25">
      <c r="A18" s="4">
        <v>16</v>
      </c>
      <c r="B18" s="33" t="s">
        <v>115</v>
      </c>
      <c r="C18" s="10">
        <v>2</v>
      </c>
      <c r="D18" s="34">
        <v>600000</v>
      </c>
      <c r="E18" s="34">
        <f t="shared" si="0"/>
        <v>1200000</v>
      </c>
      <c r="F18" s="35">
        <v>2</v>
      </c>
      <c r="G18" s="34">
        <v>700000</v>
      </c>
      <c r="H18" s="34">
        <f t="shared" si="1"/>
        <v>1400000</v>
      </c>
      <c r="I18" s="35"/>
      <c r="J18" s="34">
        <v>3000000</v>
      </c>
      <c r="K18" s="34">
        <f t="shared" si="2"/>
        <v>0</v>
      </c>
      <c r="L18" s="5">
        <f t="shared" si="3"/>
        <v>2600000</v>
      </c>
    </row>
    <row r="19" spans="1:13" x14ac:dyDescent="0.25">
      <c r="A19" s="4">
        <v>17</v>
      </c>
      <c r="B19" s="33" t="s">
        <v>116</v>
      </c>
      <c r="C19" s="10">
        <v>3</v>
      </c>
      <c r="D19" s="34">
        <v>600000</v>
      </c>
      <c r="E19" s="34">
        <f t="shared" si="0"/>
        <v>1800000</v>
      </c>
      <c r="F19" s="35">
        <v>3</v>
      </c>
      <c r="G19" s="34">
        <v>700000</v>
      </c>
      <c r="H19" s="34">
        <f t="shared" si="1"/>
        <v>2100000</v>
      </c>
      <c r="I19" s="35"/>
      <c r="J19" s="34">
        <v>3000000</v>
      </c>
      <c r="K19" s="34">
        <f t="shared" si="2"/>
        <v>0</v>
      </c>
      <c r="L19" s="5">
        <f t="shared" si="3"/>
        <v>3900000</v>
      </c>
    </row>
    <row r="20" spans="1:13" x14ac:dyDescent="0.25">
      <c r="A20" s="4">
        <v>18</v>
      </c>
      <c r="B20" s="33" t="s">
        <v>123</v>
      </c>
      <c r="C20" s="10">
        <v>2</v>
      </c>
      <c r="D20" s="34">
        <v>600000</v>
      </c>
      <c r="E20" s="34">
        <f t="shared" si="0"/>
        <v>1200000</v>
      </c>
      <c r="F20" s="35">
        <v>1</v>
      </c>
      <c r="G20" s="34">
        <v>700000</v>
      </c>
      <c r="H20" s="34">
        <f t="shared" si="1"/>
        <v>700000</v>
      </c>
      <c r="I20" s="35"/>
      <c r="J20" s="34">
        <v>3000000</v>
      </c>
      <c r="K20" s="34">
        <f t="shared" si="2"/>
        <v>0</v>
      </c>
      <c r="L20" s="5">
        <f t="shared" si="3"/>
        <v>1900000</v>
      </c>
      <c r="M20" t="s">
        <v>246</v>
      </c>
    </row>
    <row r="21" spans="1:13" x14ac:dyDescent="0.25">
      <c r="A21" s="4">
        <v>19</v>
      </c>
      <c r="B21" s="33" t="s">
        <v>131</v>
      </c>
      <c r="C21" s="10">
        <v>2</v>
      </c>
      <c r="D21" s="34">
        <v>600000</v>
      </c>
      <c r="E21" s="34">
        <f t="shared" si="0"/>
        <v>1200000</v>
      </c>
      <c r="F21" s="35">
        <v>1</v>
      </c>
      <c r="G21" s="34">
        <v>700000</v>
      </c>
      <c r="H21" s="34">
        <f t="shared" si="1"/>
        <v>700000</v>
      </c>
      <c r="I21" s="35">
        <v>1</v>
      </c>
      <c r="J21" s="34">
        <v>3000000</v>
      </c>
      <c r="K21" s="34">
        <f t="shared" si="2"/>
        <v>3000000</v>
      </c>
      <c r="L21" s="5">
        <f t="shared" si="3"/>
        <v>4900000</v>
      </c>
    </row>
    <row r="22" spans="1:13" x14ac:dyDescent="0.25">
      <c r="A22" s="4">
        <v>20</v>
      </c>
      <c r="B22" s="33" t="s">
        <v>220</v>
      </c>
      <c r="C22" s="10">
        <v>7</v>
      </c>
      <c r="D22" s="34">
        <v>600000</v>
      </c>
      <c r="E22" s="34">
        <f t="shared" si="0"/>
        <v>4200000</v>
      </c>
      <c r="F22" s="35">
        <v>7</v>
      </c>
      <c r="G22" s="34">
        <v>700000</v>
      </c>
      <c r="H22" s="34">
        <f t="shared" si="1"/>
        <v>4900000</v>
      </c>
      <c r="I22" s="35"/>
      <c r="J22" s="34">
        <v>3000000</v>
      </c>
      <c r="K22" s="34">
        <f t="shared" si="2"/>
        <v>0</v>
      </c>
      <c r="L22" s="5">
        <f t="shared" si="3"/>
        <v>9100000</v>
      </c>
    </row>
    <row r="23" spans="1:13" x14ac:dyDescent="0.25">
      <c r="A23" s="4">
        <v>21</v>
      </c>
      <c r="B23" s="33" t="s">
        <v>221</v>
      </c>
      <c r="C23" s="10">
        <v>3</v>
      </c>
      <c r="D23" s="34">
        <v>600000</v>
      </c>
      <c r="E23" s="34">
        <f t="shared" si="0"/>
        <v>1800000</v>
      </c>
      <c r="F23" s="35">
        <v>3</v>
      </c>
      <c r="G23" s="34">
        <v>700000</v>
      </c>
      <c r="H23" s="34">
        <f t="shared" si="1"/>
        <v>2100000</v>
      </c>
      <c r="I23" s="35"/>
      <c r="J23" s="34">
        <v>3000000</v>
      </c>
      <c r="K23" s="34">
        <f t="shared" si="2"/>
        <v>0</v>
      </c>
      <c r="L23" s="5">
        <f t="shared" si="3"/>
        <v>3900000</v>
      </c>
    </row>
    <row r="24" spans="1:13" x14ac:dyDescent="0.25">
      <c r="A24" s="53">
        <v>22</v>
      </c>
      <c r="B24" s="54" t="s">
        <v>222</v>
      </c>
      <c r="C24" s="53">
        <v>5</v>
      </c>
      <c r="D24" s="55">
        <v>600000</v>
      </c>
      <c r="E24" s="55">
        <f t="shared" si="0"/>
        <v>3000000</v>
      </c>
      <c r="F24" s="56"/>
      <c r="G24" s="55">
        <v>700000</v>
      </c>
      <c r="H24" s="55">
        <f t="shared" si="1"/>
        <v>0</v>
      </c>
      <c r="I24" s="56"/>
      <c r="J24" s="55">
        <v>3000000</v>
      </c>
      <c r="K24" s="55">
        <f t="shared" si="2"/>
        <v>0</v>
      </c>
      <c r="L24" s="55">
        <f t="shared" si="3"/>
        <v>3000000</v>
      </c>
    </row>
    <row r="25" spans="1:13" x14ac:dyDescent="0.25">
      <c r="A25" s="4">
        <v>23</v>
      </c>
      <c r="B25" s="33" t="s">
        <v>223</v>
      </c>
      <c r="C25" s="10">
        <v>2</v>
      </c>
      <c r="D25" s="34">
        <v>600000</v>
      </c>
      <c r="E25" s="34">
        <f t="shared" si="0"/>
        <v>1200000</v>
      </c>
      <c r="F25" s="35">
        <v>2</v>
      </c>
      <c r="G25" s="34">
        <v>700000</v>
      </c>
      <c r="H25" s="34">
        <f t="shared" si="1"/>
        <v>1400000</v>
      </c>
      <c r="I25" s="35"/>
      <c r="J25" s="34">
        <v>3000000</v>
      </c>
      <c r="K25" s="34">
        <f t="shared" si="2"/>
        <v>0</v>
      </c>
      <c r="L25" s="5">
        <f t="shared" si="3"/>
        <v>2600000</v>
      </c>
    </row>
    <row r="26" spans="1:13" x14ac:dyDescent="0.25">
      <c r="A26" s="4">
        <v>24</v>
      </c>
      <c r="B26" s="33" t="s">
        <v>224</v>
      </c>
      <c r="C26" s="10">
        <v>2</v>
      </c>
      <c r="D26" s="34">
        <v>600000</v>
      </c>
      <c r="E26" s="34">
        <f t="shared" si="0"/>
        <v>1200000</v>
      </c>
      <c r="F26" s="35"/>
      <c r="G26" s="34">
        <v>700000</v>
      </c>
      <c r="H26" s="34">
        <v>1</v>
      </c>
      <c r="I26" s="35"/>
      <c r="J26" s="34">
        <v>3000000</v>
      </c>
      <c r="K26" s="34">
        <f t="shared" si="2"/>
        <v>0</v>
      </c>
      <c r="L26" s="5">
        <f t="shared" si="3"/>
        <v>1200001</v>
      </c>
    </row>
    <row r="27" spans="1:13" x14ac:dyDescent="0.25">
      <c r="A27" s="53">
        <v>25</v>
      </c>
      <c r="B27" s="54" t="s">
        <v>133</v>
      </c>
      <c r="C27" s="53">
        <v>1</v>
      </c>
      <c r="D27" s="55">
        <v>600000</v>
      </c>
      <c r="E27" s="55">
        <f t="shared" si="0"/>
        <v>600000</v>
      </c>
      <c r="F27" s="56"/>
      <c r="G27" s="55">
        <v>700000</v>
      </c>
      <c r="H27" s="55">
        <f t="shared" si="1"/>
        <v>0</v>
      </c>
      <c r="I27" s="56"/>
      <c r="J27" s="55">
        <v>3000000</v>
      </c>
      <c r="K27" s="55">
        <f t="shared" si="2"/>
        <v>0</v>
      </c>
      <c r="L27" s="55">
        <f t="shared" si="3"/>
        <v>600000</v>
      </c>
    </row>
    <row r="28" spans="1:13" x14ac:dyDescent="0.25">
      <c r="A28" s="4">
        <v>26</v>
      </c>
      <c r="B28" s="33" t="s">
        <v>134</v>
      </c>
      <c r="C28" s="10">
        <v>5</v>
      </c>
      <c r="D28" s="34">
        <v>600000</v>
      </c>
      <c r="E28" s="34">
        <f t="shared" si="0"/>
        <v>3000000</v>
      </c>
      <c r="F28" s="35">
        <v>5</v>
      </c>
      <c r="G28" s="34">
        <v>700000</v>
      </c>
      <c r="H28" s="34">
        <f t="shared" si="1"/>
        <v>3500000</v>
      </c>
      <c r="I28" s="35">
        <v>2</v>
      </c>
      <c r="J28" s="34">
        <v>3000000</v>
      </c>
      <c r="K28" s="34">
        <f t="shared" si="2"/>
        <v>6000000</v>
      </c>
      <c r="L28" s="5">
        <f t="shared" si="3"/>
        <v>12500000</v>
      </c>
    </row>
    <row r="29" spans="1:13" x14ac:dyDescent="0.25">
      <c r="A29" s="21">
        <v>27</v>
      </c>
      <c r="B29" s="36" t="s">
        <v>117</v>
      </c>
      <c r="C29" s="37">
        <v>5</v>
      </c>
      <c r="D29" s="38">
        <v>600000</v>
      </c>
      <c r="E29" s="38">
        <f t="shared" si="0"/>
        <v>3000000</v>
      </c>
      <c r="F29" s="39">
        <v>5</v>
      </c>
      <c r="G29" s="38">
        <v>700000</v>
      </c>
      <c r="H29" s="38">
        <f t="shared" si="1"/>
        <v>3500000</v>
      </c>
      <c r="I29" s="39"/>
      <c r="J29" s="38">
        <v>3000000</v>
      </c>
      <c r="K29" s="38">
        <f t="shared" si="2"/>
        <v>0</v>
      </c>
      <c r="L29" s="40">
        <f t="shared" si="3"/>
        <v>6500000</v>
      </c>
    </row>
    <row r="30" spans="1:13" x14ac:dyDescent="0.25">
      <c r="A30" s="4">
        <v>28</v>
      </c>
      <c r="B30" s="33" t="s">
        <v>225</v>
      </c>
      <c r="C30" s="10">
        <v>2</v>
      </c>
      <c r="D30" s="34">
        <v>600000</v>
      </c>
      <c r="E30" s="34">
        <f t="shared" si="0"/>
        <v>1200000</v>
      </c>
      <c r="F30" s="35">
        <v>2</v>
      </c>
      <c r="G30" s="34">
        <v>700000</v>
      </c>
      <c r="H30" s="34">
        <f t="shared" si="1"/>
        <v>1400000</v>
      </c>
      <c r="I30" s="35"/>
      <c r="J30" s="34">
        <v>3000000</v>
      </c>
      <c r="K30" s="34">
        <f t="shared" si="2"/>
        <v>0</v>
      </c>
      <c r="L30" s="5">
        <f t="shared" si="3"/>
        <v>2600000</v>
      </c>
    </row>
    <row r="31" spans="1:13" x14ac:dyDescent="0.25">
      <c r="A31" s="4">
        <v>29</v>
      </c>
      <c r="B31" s="33" t="s">
        <v>135</v>
      </c>
      <c r="C31" s="10">
        <v>2</v>
      </c>
      <c r="D31" s="34">
        <v>600000</v>
      </c>
      <c r="E31" s="34">
        <f t="shared" si="0"/>
        <v>1200000</v>
      </c>
      <c r="F31" s="35">
        <v>2</v>
      </c>
      <c r="G31" s="34">
        <v>700000</v>
      </c>
      <c r="H31" s="34">
        <f t="shared" si="1"/>
        <v>1400000</v>
      </c>
      <c r="I31" s="35"/>
      <c r="J31" s="34">
        <v>3000000</v>
      </c>
      <c r="K31" s="34">
        <f t="shared" si="2"/>
        <v>0</v>
      </c>
      <c r="L31" s="5">
        <f t="shared" si="3"/>
        <v>2600000</v>
      </c>
    </row>
    <row r="32" spans="1:13" x14ac:dyDescent="0.25">
      <c r="A32" s="4">
        <v>30</v>
      </c>
      <c r="B32" s="33" t="s">
        <v>136</v>
      </c>
      <c r="C32" s="10">
        <v>5</v>
      </c>
      <c r="D32" s="34">
        <v>600000</v>
      </c>
      <c r="E32" s="34">
        <f t="shared" si="0"/>
        <v>3000000</v>
      </c>
      <c r="F32" s="35">
        <v>5</v>
      </c>
      <c r="G32" s="34">
        <v>700000</v>
      </c>
      <c r="H32" s="34">
        <f t="shared" si="1"/>
        <v>3500000</v>
      </c>
      <c r="I32" s="35"/>
      <c r="J32" s="34">
        <v>3000000</v>
      </c>
      <c r="K32" s="34">
        <f t="shared" si="2"/>
        <v>0</v>
      </c>
      <c r="L32" s="5">
        <f t="shared" si="3"/>
        <v>6500000</v>
      </c>
    </row>
    <row r="33" spans="1:12" x14ac:dyDescent="0.25">
      <c r="A33" s="4">
        <v>31</v>
      </c>
      <c r="B33" s="33" t="s">
        <v>138</v>
      </c>
      <c r="C33" s="10">
        <v>8</v>
      </c>
      <c r="D33" s="34">
        <v>600000</v>
      </c>
      <c r="E33" s="34">
        <f t="shared" si="0"/>
        <v>4800000</v>
      </c>
      <c r="F33" s="35">
        <v>8</v>
      </c>
      <c r="G33" s="34">
        <v>700000</v>
      </c>
      <c r="H33" s="34">
        <f t="shared" si="1"/>
        <v>5600000</v>
      </c>
      <c r="I33" s="35"/>
      <c r="J33" s="34">
        <v>3000000</v>
      </c>
      <c r="K33" s="34">
        <f t="shared" si="2"/>
        <v>0</v>
      </c>
      <c r="L33" s="5">
        <f t="shared" si="3"/>
        <v>10400000</v>
      </c>
    </row>
    <row r="34" spans="1:12" x14ac:dyDescent="0.25">
      <c r="A34" s="4">
        <v>32</v>
      </c>
      <c r="B34" s="33" t="s">
        <v>226</v>
      </c>
      <c r="C34" s="10">
        <v>2</v>
      </c>
      <c r="D34" s="34">
        <v>600000</v>
      </c>
      <c r="E34" s="34">
        <f t="shared" si="0"/>
        <v>1200000</v>
      </c>
      <c r="F34" s="35">
        <v>2</v>
      </c>
      <c r="G34" s="34">
        <v>700000</v>
      </c>
      <c r="H34" s="34">
        <f t="shared" si="1"/>
        <v>1400000</v>
      </c>
      <c r="I34" s="35"/>
      <c r="J34" s="34">
        <v>3000000</v>
      </c>
      <c r="K34" s="34">
        <f t="shared" si="2"/>
        <v>0</v>
      </c>
      <c r="L34" s="5">
        <f t="shared" si="3"/>
        <v>2600000</v>
      </c>
    </row>
    <row r="35" spans="1:12" x14ac:dyDescent="0.25">
      <c r="A35" s="4">
        <v>33</v>
      </c>
      <c r="B35" s="33" t="s">
        <v>237</v>
      </c>
      <c r="C35" s="10"/>
      <c r="D35" s="34">
        <v>600000</v>
      </c>
      <c r="E35" s="34">
        <f t="shared" si="0"/>
        <v>0</v>
      </c>
      <c r="F35" s="35"/>
      <c r="G35" s="34">
        <v>700000</v>
      </c>
      <c r="H35" s="34"/>
      <c r="I35" s="35">
        <v>1</v>
      </c>
      <c r="J35" s="34">
        <v>3000000</v>
      </c>
      <c r="K35" s="34">
        <f t="shared" si="2"/>
        <v>3000000</v>
      </c>
      <c r="L35" s="5">
        <f t="shared" si="3"/>
        <v>3000000</v>
      </c>
    </row>
    <row r="36" spans="1:12" x14ac:dyDescent="0.25">
      <c r="A36" s="41"/>
      <c r="B36" s="42" t="s">
        <v>80</v>
      </c>
      <c r="C36" s="43">
        <f>SUM(C3:C35)</f>
        <v>139</v>
      </c>
      <c r="D36" s="44"/>
      <c r="E36" s="44">
        <f>SUM(E3:E35)</f>
        <v>83400000</v>
      </c>
      <c r="F36" s="45">
        <f>SUM(F3:F35)</f>
        <v>110</v>
      </c>
      <c r="G36" s="44"/>
      <c r="H36" s="44">
        <f>SUM(H3:H34)</f>
        <v>77000001</v>
      </c>
      <c r="I36" s="45">
        <f>SUM(I3:I35)</f>
        <v>9</v>
      </c>
      <c r="J36" s="44"/>
      <c r="K36" s="44">
        <f>SUM(K3:K35)</f>
        <v>27000000</v>
      </c>
      <c r="L36" s="46">
        <f>SUM(L3:L35)</f>
        <v>187400001</v>
      </c>
    </row>
    <row r="37" spans="1:12" x14ac:dyDescent="0.25">
      <c r="B37" s="47" t="s">
        <v>227</v>
      </c>
      <c r="C37" s="48"/>
      <c r="D37" s="49"/>
      <c r="E37" s="49"/>
      <c r="F37" s="50"/>
      <c r="G37" s="48"/>
      <c r="H37" s="1">
        <f>E36+H36</f>
        <v>160400001</v>
      </c>
      <c r="I37" s="50"/>
      <c r="J37" s="48"/>
      <c r="L37" s="1">
        <v>30000000</v>
      </c>
    </row>
    <row r="38" spans="1:12" x14ac:dyDescent="0.25">
      <c r="B38" s="48"/>
      <c r="C38" s="48"/>
      <c r="D38" s="49"/>
      <c r="E38" s="49"/>
      <c r="F38" s="50"/>
      <c r="G38" s="48"/>
      <c r="H38" s="49">
        <f>H37-L37</f>
        <v>130400001</v>
      </c>
      <c r="I38" s="50"/>
      <c r="J38" s="48"/>
      <c r="K38" s="49"/>
    </row>
    <row r="39" spans="1:12" x14ac:dyDescent="0.25">
      <c r="B39" s="48"/>
      <c r="C39" s="48"/>
      <c r="D39" s="49"/>
      <c r="E39" s="49"/>
      <c r="F39" s="50"/>
      <c r="G39" s="48"/>
      <c r="H39" s="49"/>
      <c r="I39" s="50"/>
      <c r="J39" s="48"/>
      <c r="K39" s="49"/>
    </row>
    <row r="40" spans="1:12" x14ac:dyDescent="0.25">
      <c r="B40" s="48"/>
      <c r="C40" s="48"/>
      <c r="D40" s="49"/>
      <c r="E40" s="49"/>
      <c r="F40" s="50"/>
      <c r="G40" s="48"/>
      <c r="H40" s="49"/>
      <c r="I40" s="50"/>
      <c r="J40" s="48"/>
      <c r="K40" s="49"/>
    </row>
    <row r="41" spans="1:12" x14ac:dyDescent="0.25">
      <c r="B41" s="48"/>
      <c r="C41" s="48"/>
      <c r="D41" s="49"/>
      <c r="E41" s="49"/>
      <c r="F41" s="50"/>
      <c r="G41" s="48"/>
      <c r="H41" s="49"/>
      <c r="I41" s="50"/>
      <c r="J41" s="48"/>
      <c r="K41" s="49"/>
    </row>
    <row r="42" spans="1:12" x14ac:dyDescent="0.25">
      <c r="B42" s="48"/>
      <c r="C42" s="48"/>
      <c r="D42" s="49"/>
      <c r="E42" s="49"/>
      <c r="F42" s="50"/>
      <c r="G42" s="48"/>
      <c r="H42" s="49"/>
      <c r="I42" s="50"/>
      <c r="J42" s="48"/>
      <c r="K42" s="49"/>
    </row>
    <row r="43" spans="1:12" x14ac:dyDescent="0.25">
      <c r="B43" s="48"/>
      <c r="C43" s="48"/>
      <c r="D43" s="49"/>
      <c r="E43" s="49"/>
      <c r="F43" s="50"/>
      <c r="G43" s="48"/>
      <c r="H43" s="49"/>
      <c r="I43" s="50"/>
      <c r="J43" s="48"/>
      <c r="K43" s="49"/>
    </row>
    <row r="44" spans="1:12" x14ac:dyDescent="0.25">
      <c r="L44" s="7">
        <f>L36-SUM(L37:L43)</f>
        <v>157400001</v>
      </c>
    </row>
  </sheetData>
  <autoFilter ref="F2:H37" xr:uid="{00000000-0009-0000-0000-000004000000}"/>
  <mergeCells count="5">
    <mergeCell ref="A1:A2"/>
    <mergeCell ref="B1:B2"/>
    <mergeCell ref="C1:E1"/>
    <mergeCell ref="F1:H1"/>
    <mergeCell ref="I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48"/>
  <sheetViews>
    <sheetView topLeftCell="A13" zoomScale="70" zoomScaleNormal="70" workbookViewId="0">
      <selection activeCell="H42" sqref="H42"/>
    </sheetView>
  </sheetViews>
  <sheetFormatPr defaultRowHeight="15" x14ac:dyDescent="0.25"/>
  <cols>
    <col min="1" max="1" width="3.85546875" customWidth="1"/>
    <col min="2" max="2" width="3" bestFit="1" customWidth="1"/>
    <col min="3" max="3" width="23.85546875" bestFit="1" customWidth="1"/>
    <col min="4" max="4" width="4.28515625" style="19" bestFit="1" customWidth="1"/>
    <col min="5" max="5" width="8.7109375" style="19" bestFit="1" customWidth="1"/>
    <col min="6" max="6" width="12.42578125" style="1" bestFit="1" customWidth="1"/>
    <col min="7" max="7" width="13.5703125" style="1" bestFit="1" customWidth="1"/>
    <col min="8" max="8" width="12.42578125" style="1" bestFit="1" customWidth="1"/>
    <col min="9" max="9" width="13.5703125" style="1" bestFit="1" customWidth="1"/>
    <col min="10" max="10" width="11.42578125" style="1" customWidth="1"/>
    <col min="11" max="11" width="12.42578125" style="1" bestFit="1" customWidth="1"/>
    <col min="12" max="12" width="35.28515625" bestFit="1" customWidth="1"/>
    <col min="13" max="13" width="11.42578125" bestFit="1" customWidth="1"/>
  </cols>
  <sheetData>
    <row r="2" spans="1:15" ht="17.25" customHeight="1" x14ac:dyDescent="0.25">
      <c r="A2" s="13" t="s">
        <v>0</v>
      </c>
      <c r="B2" s="13"/>
      <c r="C2" s="13" t="s">
        <v>7</v>
      </c>
      <c r="D2" s="13" t="s">
        <v>97</v>
      </c>
      <c r="E2" s="13" t="s">
        <v>119</v>
      </c>
      <c r="F2" s="14" t="s">
        <v>91</v>
      </c>
      <c r="G2" s="14" t="s">
        <v>90</v>
      </c>
      <c r="H2" s="14" t="s">
        <v>92</v>
      </c>
      <c r="I2" s="14"/>
      <c r="J2" s="14" t="s">
        <v>93</v>
      </c>
      <c r="K2" s="14" t="s">
        <v>94</v>
      </c>
      <c r="L2" s="13" t="s">
        <v>50</v>
      </c>
      <c r="M2" s="13" t="s">
        <v>79</v>
      </c>
    </row>
    <row r="3" spans="1:15" x14ac:dyDescent="0.25">
      <c r="A3" s="4">
        <v>1</v>
      </c>
      <c r="B3" s="4">
        <v>1</v>
      </c>
      <c r="C3" s="15" t="s">
        <v>67</v>
      </c>
      <c r="D3" s="17">
        <v>8</v>
      </c>
      <c r="E3" s="17" t="s">
        <v>120</v>
      </c>
      <c r="F3" s="5"/>
      <c r="G3" s="5">
        <f>D3*1000000</f>
        <v>8000000</v>
      </c>
      <c r="H3" s="5">
        <f>IF(F3&gt;=1,F3*70/100,D3*700000)</f>
        <v>5600000</v>
      </c>
      <c r="I3" s="5">
        <f>IF(F3&gt;=1,F3-H3,G3-H3)</f>
        <v>2400000</v>
      </c>
      <c r="J3" s="5">
        <f>G3-H3-K3</f>
        <v>160000</v>
      </c>
      <c r="K3" s="5">
        <f>H3*40%</f>
        <v>2240000</v>
      </c>
      <c r="L3" s="4" t="s">
        <v>85</v>
      </c>
      <c r="M3" s="5">
        <v>3600000</v>
      </c>
    </row>
    <row r="4" spans="1:15" x14ac:dyDescent="0.25">
      <c r="A4" s="4">
        <v>2</v>
      </c>
      <c r="B4" s="4">
        <v>2</v>
      </c>
      <c r="C4" s="15" t="s">
        <v>74</v>
      </c>
      <c r="D4" s="17">
        <v>6</v>
      </c>
      <c r="E4" s="17" t="s">
        <v>120</v>
      </c>
      <c r="F4" s="5"/>
      <c r="G4" s="5">
        <f>D4*1000000</f>
        <v>6000000</v>
      </c>
      <c r="H4" s="5">
        <f t="shared" ref="H4:H37" si="0">IF(F4&gt;=1,F4*70/100,D4*700000)</f>
        <v>4200000</v>
      </c>
      <c r="I4" s="5">
        <f>IF(F4&gt;=1,F4-H4,G4-H4)</f>
        <v>1800000</v>
      </c>
      <c r="J4" s="5">
        <f>G4-H4-K4</f>
        <v>120000</v>
      </c>
      <c r="K4" s="5">
        <f>H4*40%</f>
        <v>1680000</v>
      </c>
      <c r="L4" s="4" t="s">
        <v>84</v>
      </c>
      <c r="M4" s="5">
        <v>1500000</v>
      </c>
    </row>
    <row r="5" spans="1:15" x14ac:dyDescent="0.25">
      <c r="A5" s="4">
        <v>3</v>
      </c>
      <c r="B5" s="4">
        <v>3</v>
      </c>
      <c r="C5" s="21" t="s">
        <v>76</v>
      </c>
      <c r="D5" s="17">
        <v>1</v>
      </c>
      <c r="E5" s="17"/>
      <c r="F5" s="5">
        <f>D5*2500000</f>
        <v>2500000</v>
      </c>
      <c r="G5" s="5"/>
      <c r="H5" s="5">
        <f t="shared" si="0"/>
        <v>1750000</v>
      </c>
      <c r="I5" s="5">
        <f t="shared" ref="I5:I37" si="1">IF(F5&gt;=1,F5-H5,G5-H5)</f>
        <v>750000</v>
      </c>
      <c r="J5" s="5">
        <f>F5*15%</f>
        <v>375000</v>
      </c>
      <c r="K5" s="5">
        <f>F5*15%</f>
        <v>375000</v>
      </c>
      <c r="L5" s="4" t="s">
        <v>81</v>
      </c>
      <c r="M5" s="5">
        <v>400000</v>
      </c>
    </row>
    <row r="6" spans="1:15" x14ac:dyDescent="0.25">
      <c r="A6" s="4">
        <v>4</v>
      </c>
      <c r="B6" s="4">
        <v>4</v>
      </c>
      <c r="C6" s="15" t="s">
        <v>89</v>
      </c>
      <c r="D6" s="17">
        <v>2</v>
      </c>
      <c r="E6" s="20" t="s">
        <v>120</v>
      </c>
      <c r="G6" s="5">
        <f>D6*1500000</f>
        <v>3000000</v>
      </c>
      <c r="H6" s="5">
        <f t="shared" si="0"/>
        <v>1400000</v>
      </c>
      <c r="I6" s="5">
        <f t="shared" si="1"/>
        <v>1600000</v>
      </c>
      <c r="J6" s="5">
        <f>G6-H6-K6</f>
        <v>400000</v>
      </c>
      <c r="K6" s="5">
        <f>40/100*G6</f>
        <v>1200000</v>
      </c>
      <c r="L6" s="4" t="s">
        <v>82</v>
      </c>
      <c r="M6" s="5">
        <v>500000</v>
      </c>
    </row>
    <row r="7" spans="1:15" x14ac:dyDescent="0.25">
      <c r="A7" s="4">
        <v>5</v>
      </c>
      <c r="B7" s="4"/>
      <c r="C7" s="15" t="s">
        <v>89</v>
      </c>
      <c r="D7" s="17">
        <v>1</v>
      </c>
      <c r="E7" s="17" t="s">
        <v>120</v>
      </c>
      <c r="F7" s="5">
        <f>D7*2500000</f>
        <v>2500000</v>
      </c>
      <c r="G7" s="5"/>
      <c r="H7" s="5">
        <f t="shared" si="0"/>
        <v>1750000</v>
      </c>
      <c r="I7" s="5">
        <f t="shared" si="1"/>
        <v>750000</v>
      </c>
      <c r="J7" s="5">
        <f>F7*20%</f>
        <v>500000</v>
      </c>
      <c r="K7" s="5">
        <f>F7*20%</f>
        <v>500000</v>
      </c>
      <c r="L7" s="4" t="s">
        <v>83</v>
      </c>
      <c r="M7" s="5">
        <v>631000</v>
      </c>
    </row>
    <row r="8" spans="1:15" x14ac:dyDescent="0.25">
      <c r="A8" s="4"/>
      <c r="B8" s="4"/>
      <c r="C8" s="15" t="s">
        <v>89</v>
      </c>
      <c r="D8" s="17">
        <v>4</v>
      </c>
      <c r="E8" s="17" t="s">
        <v>21</v>
      </c>
      <c r="F8" s="5"/>
      <c r="G8" s="5">
        <f>D8*1500000</f>
        <v>6000000</v>
      </c>
      <c r="H8" s="5">
        <f>IF(F8&gt;=1,F8*70/100,D8*700000)</f>
        <v>2800000</v>
      </c>
      <c r="I8" s="5">
        <f t="shared" si="1"/>
        <v>3200000</v>
      </c>
      <c r="J8" s="5"/>
      <c r="K8" s="5"/>
      <c r="L8" s="4"/>
      <c r="M8" s="5"/>
    </row>
    <row r="9" spans="1:15" x14ac:dyDescent="0.25">
      <c r="A9" s="4">
        <v>6</v>
      </c>
      <c r="B9" s="4">
        <v>5</v>
      </c>
      <c r="C9" s="15" t="s">
        <v>126</v>
      </c>
      <c r="D9" s="17">
        <v>2</v>
      </c>
      <c r="E9" s="17" t="s">
        <v>120</v>
      </c>
      <c r="F9" s="5">
        <f>D9*2500000</f>
        <v>5000000</v>
      </c>
      <c r="G9" s="5"/>
      <c r="H9" s="5">
        <f t="shared" si="0"/>
        <v>3500000</v>
      </c>
      <c r="I9" s="5">
        <f t="shared" si="1"/>
        <v>1500000</v>
      </c>
      <c r="J9" s="5">
        <f>F9*20%</f>
        <v>1000000</v>
      </c>
      <c r="K9" s="5">
        <f>F9*20%</f>
        <v>1000000</v>
      </c>
      <c r="L9" s="4" t="s">
        <v>98</v>
      </c>
      <c r="M9" s="5">
        <v>2500000</v>
      </c>
    </row>
    <row r="10" spans="1:15" x14ac:dyDescent="0.25">
      <c r="A10" s="4">
        <v>7</v>
      </c>
      <c r="B10" s="4"/>
      <c r="C10" s="15" t="s">
        <v>126</v>
      </c>
      <c r="D10" s="17">
        <v>5</v>
      </c>
      <c r="E10" s="17" t="s">
        <v>127</v>
      </c>
      <c r="F10" s="5"/>
      <c r="G10" s="5">
        <f>D10*1500000</f>
        <v>7500000</v>
      </c>
      <c r="H10" s="5">
        <f t="shared" si="0"/>
        <v>3500000</v>
      </c>
      <c r="I10" s="5">
        <f t="shared" si="1"/>
        <v>4000000</v>
      </c>
      <c r="J10" s="5">
        <f>G10-H10-K10</f>
        <v>1000000</v>
      </c>
      <c r="K10" s="5">
        <f>G10*40%</f>
        <v>3000000</v>
      </c>
      <c r="L10" s="4"/>
      <c r="M10" s="5"/>
      <c r="O10" s="1"/>
    </row>
    <row r="11" spans="1:15" x14ac:dyDescent="0.25">
      <c r="A11" s="4">
        <v>8</v>
      </c>
      <c r="B11" s="4">
        <v>6</v>
      </c>
      <c r="C11" s="15" t="s">
        <v>88</v>
      </c>
      <c r="D11" s="17">
        <v>7</v>
      </c>
      <c r="E11" s="17" t="s">
        <v>120</v>
      </c>
      <c r="F11" s="5"/>
      <c r="G11" s="5">
        <f>D11*1500000</f>
        <v>10500000</v>
      </c>
      <c r="H11" s="5">
        <f t="shared" si="0"/>
        <v>4900000</v>
      </c>
      <c r="I11" s="5">
        <f t="shared" si="1"/>
        <v>5600000</v>
      </c>
      <c r="J11" s="5">
        <f>G11-H11-K11</f>
        <v>1400000</v>
      </c>
      <c r="K11" s="5">
        <f>G11*40%</f>
        <v>4200000</v>
      </c>
      <c r="L11" s="4"/>
      <c r="M11" s="5"/>
    </row>
    <row r="12" spans="1:15" x14ac:dyDescent="0.25">
      <c r="A12" s="4"/>
      <c r="B12" s="4"/>
      <c r="C12" s="15" t="s">
        <v>88</v>
      </c>
      <c r="D12" s="17">
        <v>5</v>
      </c>
      <c r="E12" s="17" t="s">
        <v>120</v>
      </c>
      <c r="F12" s="5">
        <f>D12*3000000</f>
        <v>15000000</v>
      </c>
      <c r="G12" s="5"/>
      <c r="H12" s="5">
        <f t="shared" si="0"/>
        <v>10500000</v>
      </c>
      <c r="I12" s="5">
        <f t="shared" si="1"/>
        <v>4500000</v>
      </c>
      <c r="J12" s="5"/>
      <c r="K12" s="5"/>
      <c r="L12" s="4"/>
      <c r="M12" s="5"/>
    </row>
    <row r="13" spans="1:15" x14ac:dyDescent="0.25">
      <c r="A13" s="4">
        <v>9</v>
      </c>
      <c r="B13" s="4">
        <v>7</v>
      </c>
      <c r="C13" s="15" t="s">
        <v>113</v>
      </c>
      <c r="D13" s="17">
        <v>1</v>
      </c>
      <c r="E13" s="17" t="s">
        <v>127</v>
      </c>
      <c r="F13" s="5"/>
      <c r="G13" s="5">
        <f>D13*1500000</f>
        <v>1500000</v>
      </c>
      <c r="H13" s="5">
        <f t="shared" si="0"/>
        <v>700000</v>
      </c>
      <c r="I13" s="5">
        <f t="shared" si="1"/>
        <v>800000</v>
      </c>
      <c r="J13" s="5">
        <f>G13-H13-K13</f>
        <v>200000</v>
      </c>
      <c r="K13" s="5">
        <f>G13*40%</f>
        <v>600000</v>
      </c>
      <c r="L13" s="4"/>
      <c r="M13" s="5"/>
    </row>
    <row r="14" spans="1:15" x14ac:dyDescent="0.25">
      <c r="A14" s="4">
        <v>10</v>
      </c>
      <c r="B14" s="4"/>
      <c r="C14" s="22" t="s">
        <v>114</v>
      </c>
      <c r="D14" s="17">
        <v>2</v>
      </c>
      <c r="E14" s="17" t="s">
        <v>31</v>
      </c>
      <c r="F14" s="5"/>
      <c r="G14" s="5">
        <v>3000000</v>
      </c>
      <c r="H14" s="5">
        <f t="shared" si="0"/>
        <v>1400000</v>
      </c>
      <c r="I14" s="5">
        <f t="shared" si="1"/>
        <v>1600000</v>
      </c>
      <c r="J14" s="5">
        <f>G14-H14-K14</f>
        <v>400000</v>
      </c>
      <c r="K14" s="5">
        <f>G14*40%</f>
        <v>1200000</v>
      </c>
      <c r="L14" s="4"/>
      <c r="M14" s="5"/>
    </row>
    <row r="15" spans="1:15" x14ac:dyDescent="0.25">
      <c r="A15" s="4">
        <v>11</v>
      </c>
      <c r="B15" s="4">
        <v>8</v>
      </c>
      <c r="C15" s="15" t="s">
        <v>115</v>
      </c>
      <c r="D15" s="17">
        <v>1</v>
      </c>
      <c r="E15" s="17"/>
      <c r="F15" s="5"/>
      <c r="G15" s="5">
        <v>1500000</v>
      </c>
      <c r="H15" s="5">
        <f t="shared" si="0"/>
        <v>700000</v>
      </c>
      <c r="I15" s="5">
        <f t="shared" si="1"/>
        <v>800000</v>
      </c>
      <c r="J15" s="5">
        <f>G15-H15-K15</f>
        <v>200000</v>
      </c>
      <c r="K15" s="5">
        <f>G15*40%</f>
        <v>600000</v>
      </c>
      <c r="L15" s="4"/>
      <c r="M15" s="4"/>
    </row>
    <row r="16" spans="1:15" x14ac:dyDescent="0.25">
      <c r="A16" s="4">
        <v>12</v>
      </c>
      <c r="B16" s="4"/>
      <c r="C16" s="21" t="s">
        <v>115</v>
      </c>
      <c r="D16" s="17">
        <v>1</v>
      </c>
      <c r="E16" s="17"/>
      <c r="F16" s="5">
        <f>D16*2500000</f>
        <v>2500000</v>
      </c>
      <c r="G16" s="5"/>
      <c r="H16" s="5">
        <f t="shared" si="0"/>
        <v>1750000</v>
      </c>
      <c r="I16" s="5">
        <f t="shared" si="1"/>
        <v>750000</v>
      </c>
      <c r="J16" s="5">
        <f>F16*20%</f>
        <v>500000</v>
      </c>
      <c r="K16" s="5">
        <f>F16*20%</f>
        <v>500000</v>
      </c>
      <c r="L16" s="4"/>
      <c r="M16" s="4"/>
    </row>
    <row r="17" spans="1:13" x14ac:dyDescent="0.25">
      <c r="A17" s="4">
        <v>14</v>
      </c>
      <c r="B17" s="4">
        <v>9</v>
      </c>
      <c r="C17" s="15" t="s">
        <v>116</v>
      </c>
      <c r="D17" s="17">
        <v>5</v>
      </c>
      <c r="E17" s="17" t="s">
        <v>31</v>
      </c>
      <c r="F17" s="5"/>
      <c r="G17" s="5">
        <f>D17*1500000</f>
        <v>7500000</v>
      </c>
      <c r="H17" s="5">
        <f t="shared" si="0"/>
        <v>3500000</v>
      </c>
      <c r="I17" s="5">
        <f t="shared" si="1"/>
        <v>4000000</v>
      </c>
      <c r="J17" s="5"/>
      <c r="K17" s="5"/>
      <c r="L17" s="4"/>
      <c r="M17" s="4"/>
    </row>
    <row r="18" spans="1:13" x14ac:dyDescent="0.25">
      <c r="A18" s="4">
        <v>15</v>
      </c>
      <c r="B18" s="4">
        <v>10</v>
      </c>
      <c r="C18" s="15" t="s">
        <v>117</v>
      </c>
      <c r="D18" s="17">
        <v>1</v>
      </c>
      <c r="E18" s="17"/>
      <c r="F18" s="5"/>
      <c r="G18" s="5">
        <f>D18*1500000</f>
        <v>1500000</v>
      </c>
      <c r="H18" s="5">
        <f t="shared" si="0"/>
        <v>700000</v>
      </c>
      <c r="I18" s="5">
        <f t="shared" si="1"/>
        <v>800000</v>
      </c>
      <c r="J18" s="5"/>
      <c r="K18" s="5"/>
      <c r="L18" s="4"/>
      <c r="M18" s="4"/>
    </row>
    <row r="19" spans="1:13" x14ac:dyDescent="0.25">
      <c r="A19" s="4"/>
      <c r="B19" s="4"/>
      <c r="C19" s="15" t="s">
        <v>117</v>
      </c>
      <c r="D19" s="17">
        <v>3</v>
      </c>
      <c r="E19" s="17" t="s">
        <v>31</v>
      </c>
      <c r="F19" s="5">
        <f>D19*3000000</f>
        <v>9000000</v>
      </c>
      <c r="G19" s="5"/>
      <c r="H19" s="5">
        <f t="shared" si="0"/>
        <v>6300000</v>
      </c>
      <c r="I19" s="5">
        <f t="shared" si="1"/>
        <v>2700000</v>
      </c>
      <c r="J19" s="5"/>
      <c r="K19" s="5"/>
      <c r="L19" s="4"/>
      <c r="M19" s="4"/>
    </row>
    <row r="20" spans="1:13" x14ac:dyDescent="0.25">
      <c r="A20" s="4">
        <v>16</v>
      </c>
      <c r="B20" s="4">
        <v>11</v>
      </c>
      <c r="C20" s="22" t="s">
        <v>118</v>
      </c>
      <c r="D20" s="17">
        <v>8</v>
      </c>
      <c r="E20" s="17" t="s">
        <v>137</v>
      </c>
      <c r="F20" s="5"/>
      <c r="G20" s="5">
        <f>D20*1500000</f>
        <v>12000000</v>
      </c>
      <c r="H20" s="5">
        <f t="shared" si="0"/>
        <v>5600000</v>
      </c>
      <c r="I20" s="5">
        <f t="shared" si="1"/>
        <v>6400000</v>
      </c>
      <c r="J20" s="5"/>
      <c r="K20" s="5"/>
      <c r="L20" s="4"/>
      <c r="M20" s="4"/>
    </row>
    <row r="21" spans="1:13" x14ac:dyDescent="0.25">
      <c r="A21" s="4">
        <v>17</v>
      </c>
      <c r="B21" s="4">
        <v>12</v>
      </c>
      <c r="C21" s="15" t="s">
        <v>128</v>
      </c>
      <c r="D21" s="17">
        <v>3</v>
      </c>
      <c r="E21" s="17"/>
      <c r="F21" s="5"/>
      <c r="G21" s="5">
        <f>D21*1500000</f>
        <v>4500000</v>
      </c>
      <c r="H21" s="5">
        <f t="shared" si="0"/>
        <v>2100000</v>
      </c>
      <c r="I21" s="5">
        <f t="shared" si="1"/>
        <v>2400000</v>
      </c>
      <c r="J21" s="5"/>
      <c r="K21" s="5"/>
      <c r="L21" s="4"/>
      <c r="M21" s="4"/>
    </row>
    <row r="22" spans="1:13" x14ac:dyDescent="0.25">
      <c r="A22" s="4">
        <v>18</v>
      </c>
      <c r="B22" s="4">
        <v>13</v>
      </c>
      <c r="C22" s="15" t="s">
        <v>130</v>
      </c>
      <c r="D22" s="17">
        <v>1</v>
      </c>
      <c r="E22" s="17" t="s">
        <v>21</v>
      </c>
      <c r="F22" s="5">
        <f>D22*3000000</f>
        <v>3000000</v>
      </c>
      <c r="G22" s="5"/>
      <c r="H22" s="5">
        <f t="shared" si="0"/>
        <v>2100000</v>
      </c>
      <c r="I22" s="5">
        <f t="shared" si="1"/>
        <v>900000</v>
      </c>
      <c r="J22" s="5"/>
      <c r="K22" s="5"/>
      <c r="L22" s="4"/>
      <c r="M22" s="4"/>
    </row>
    <row r="23" spans="1:13" x14ac:dyDescent="0.25">
      <c r="A23" s="4">
        <v>19</v>
      </c>
      <c r="B23" s="4"/>
      <c r="C23" s="15" t="s">
        <v>130</v>
      </c>
      <c r="D23" s="17">
        <v>1</v>
      </c>
      <c r="E23" s="17" t="s">
        <v>21</v>
      </c>
      <c r="G23" s="5">
        <f>D23*1500000</f>
        <v>1500000</v>
      </c>
      <c r="H23" s="5">
        <f t="shared" si="0"/>
        <v>700000</v>
      </c>
      <c r="I23" s="5">
        <f t="shared" si="1"/>
        <v>800000</v>
      </c>
      <c r="J23" s="5"/>
      <c r="K23" s="5"/>
      <c r="L23" s="4"/>
      <c r="M23" s="4"/>
    </row>
    <row r="24" spans="1:13" x14ac:dyDescent="0.25">
      <c r="A24" s="4">
        <v>20</v>
      </c>
      <c r="B24" s="4">
        <v>14</v>
      </c>
      <c r="C24" s="15" t="s">
        <v>134</v>
      </c>
      <c r="D24" s="17">
        <v>1</v>
      </c>
      <c r="E24" s="17"/>
      <c r="F24" s="5"/>
      <c r="G24" s="5"/>
      <c r="H24" s="5">
        <f t="shared" si="0"/>
        <v>700000</v>
      </c>
      <c r="I24" s="5">
        <f t="shared" si="1"/>
        <v>-700000</v>
      </c>
      <c r="J24" s="5"/>
      <c r="K24" s="5"/>
      <c r="L24" s="4"/>
      <c r="M24" s="4"/>
    </row>
    <row r="25" spans="1:13" x14ac:dyDescent="0.25">
      <c r="A25" s="4">
        <v>21</v>
      </c>
      <c r="B25" s="4"/>
      <c r="C25" s="23" t="s">
        <v>74</v>
      </c>
      <c r="D25" s="17">
        <v>3</v>
      </c>
      <c r="E25" s="17" t="s">
        <v>122</v>
      </c>
      <c r="F25" s="5">
        <f>D25*3000000</f>
        <v>9000000</v>
      </c>
      <c r="G25" s="5"/>
      <c r="H25" s="5">
        <f t="shared" si="0"/>
        <v>6300000</v>
      </c>
      <c r="I25" s="5">
        <f t="shared" si="1"/>
        <v>2700000</v>
      </c>
      <c r="J25" s="5"/>
      <c r="K25" s="5"/>
      <c r="L25" s="4"/>
      <c r="M25" s="4"/>
    </row>
    <row r="26" spans="1:13" x14ac:dyDescent="0.25">
      <c r="A26" s="4">
        <v>22</v>
      </c>
      <c r="B26" s="4">
        <v>15</v>
      </c>
      <c r="C26" s="15" t="s">
        <v>123</v>
      </c>
      <c r="D26" s="17">
        <v>1</v>
      </c>
      <c r="E26" s="17"/>
      <c r="F26" s="5"/>
      <c r="G26" s="5">
        <f t="shared" ref="G26:G31" si="2">D26*1500000</f>
        <v>1500000</v>
      </c>
      <c r="H26" s="5">
        <f t="shared" si="0"/>
        <v>700000</v>
      </c>
      <c r="I26" s="5">
        <f t="shared" si="1"/>
        <v>800000</v>
      </c>
      <c r="J26" s="5"/>
      <c r="K26" s="5"/>
      <c r="L26" s="4"/>
      <c r="M26" s="4"/>
    </row>
    <row r="27" spans="1:13" x14ac:dyDescent="0.25">
      <c r="A27" s="4">
        <v>23</v>
      </c>
      <c r="B27" s="4">
        <v>16</v>
      </c>
      <c r="C27" s="15" t="s">
        <v>124</v>
      </c>
      <c r="D27" s="17">
        <v>1</v>
      </c>
      <c r="E27" s="17"/>
      <c r="F27" s="5"/>
      <c r="G27" s="5">
        <f t="shared" si="2"/>
        <v>1500000</v>
      </c>
      <c r="H27" s="5">
        <f t="shared" si="0"/>
        <v>700000</v>
      </c>
      <c r="I27" s="5">
        <f t="shared" si="1"/>
        <v>800000</v>
      </c>
      <c r="J27" s="5"/>
      <c r="K27" s="5"/>
      <c r="L27" s="4"/>
      <c r="M27" s="4"/>
    </row>
    <row r="28" spans="1:13" x14ac:dyDescent="0.25">
      <c r="A28" s="4">
        <v>24</v>
      </c>
      <c r="B28" s="4">
        <v>17</v>
      </c>
      <c r="C28" s="15" t="s">
        <v>125</v>
      </c>
      <c r="D28" s="17">
        <v>1</v>
      </c>
      <c r="E28" s="17"/>
      <c r="F28" s="5"/>
      <c r="G28" s="5">
        <f t="shared" si="2"/>
        <v>1500000</v>
      </c>
      <c r="H28" s="5">
        <f t="shared" si="0"/>
        <v>700000</v>
      </c>
      <c r="I28" s="5">
        <f t="shared" si="1"/>
        <v>800000</v>
      </c>
      <c r="J28" s="5"/>
      <c r="K28" s="5"/>
      <c r="L28" s="4"/>
      <c r="M28" s="4"/>
    </row>
    <row r="29" spans="1:13" x14ac:dyDescent="0.25">
      <c r="A29" s="4">
        <v>25</v>
      </c>
      <c r="B29" s="4">
        <v>18</v>
      </c>
      <c r="C29" s="15" t="s">
        <v>129</v>
      </c>
      <c r="D29" s="17">
        <v>1</v>
      </c>
      <c r="E29" s="17"/>
      <c r="F29" s="5"/>
      <c r="G29" s="5">
        <f t="shared" si="2"/>
        <v>1500000</v>
      </c>
      <c r="H29" s="5">
        <f t="shared" si="0"/>
        <v>700000</v>
      </c>
      <c r="I29" s="5">
        <f t="shared" si="1"/>
        <v>800000</v>
      </c>
      <c r="J29" s="5"/>
      <c r="K29" s="5"/>
      <c r="L29" s="4"/>
      <c r="M29" s="4"/>
    </row>
    <row r="30" spans="1:13" x14ac:dyDescent="0.25">
      <c r="A30" s="4">
        <v>26</v>
      </c>
      <c r="B30" s="4">
        <v>19</v>
      </c>
      <c r="C30" s="22" t="s">
        <v>131</v>
      </c>
      <c r="D30" s="17">
        <v>1</v>
      </c>
      <c r="E30" s="17"/>
      <c r="F30" s="5"/>
      <c r="G30" s="5">
        <f t="shared" si="2"/>
        <v>1500000</v>
      </c>
      <c r="H30" s="5">
        <f t="shared" si="0"/>
        <v>700000</v>
      </c>
      <c r="I30" s="5">
        <f t="shared" si="1"/>
        <v>800000</v>
      </c>
      <c r="J30" s="5"/>
      <c r="K30" s="5"/>
      <c r="L30" s="4"/>
      <c r="M30" s="4"/>
    </row>
    <row r="31" spans="1:13" x14ac:dyDescent="0.25">
      <c r="A31" s="4">
        <v>27</v>
      </c>
      <c r="B31" s="4">
        <v>20</v>
      </c>
      <c r="C31" s="15" t="s">
        <v>132</v>
      </c>
      <c r="D31" s="17">
        <v>1</v>
      </c>
      <c r="E31" s="17"/>
      <c r="F31" s="5"/>
      <c r="G31" s="5">
        <f t="shared" si="2"/>
        <v>1500000</v>
      </c>
      <c r="H31" s="5">
        <f t="shared" si="0"/>
        <v>700000</v>
      </c>
      <c r="I31" s="5">
        <f t="shared" si="1"/>
        <v>800000</v>
      </c>
      <c r="J31" s="5"/>
      <c r="K31" s="5"/>
      <c r="L31" s="4"/>
      <c r="M31" s="4"/>
    </row>
    <row r="32" spans="1:13" x14ac:dyDescent="0.25">
      <c r="A32" s="4"/>
      <c r="B32" s="4"/>
      <c r="C32" s="15" t="s">
        <v>132</v>
      </c>
      <c r="D32" s="17">
        <v>3</v>
      </c>
      <c r="E32" s="17"/>
      <c r="F32" s="5">
        <f>D32*3000000</f>
        <v>9000000</v>
      </c>
      <c r="G32" s="5"/>
      <c r="H32" s="5">
        <f t="shared" si="0"/>
        <v>6300000</v>
      </c>
      <c r="I32" s="5">
        <f t="shared" si="1"/>
        <v>2700000</v>
      </c>
      <c r="J32" s="5"/>
      <c r="K32" s="5"/>
      <c r="L32" s="4"/>
      <c r="M32" s="4"/>
    </row>
    <row r="33" spans="1:13" x14ac:dyDescent="0.25">
      <c r="A33" s="4">
        <v>28</v>
      </c>
      <c r="B33" s="4">
        <v>21</v>
      </c>
      <c r="C33" s="15" t="s">
        <v>133</v>
      </c>
      <c r="D33" s="17">
        <v>1</v>
      </c>
      <c r="E33" s="17"/>
      <c r="F33" s="5"/>
      <c r="G33" s="5">
        <f>D33*1500000</f>
        <v>1500000</v>
      </c>
      <c r="H33" s="5">
        <f t="shared" si="0"/>
        <v>700000</v>
      </c>
      <c r="I33" s="5">
        <f t="shared" si="1"/>
        <v>800000</v>
      </c>
      <c r="J33" s="5">
        <f>G33-K33-H33</f>
        <v>200000</v>
      </c>
      <c r="K33" s="5">
        <f>G33*40%</f>
        <v>600000</v>
      </c>
      <c r="L33" s="4"/>
      <c r="M33" s="4"/>
    </row>
    <row r="34" spans="1:13" x14ac:dyDescent="0.25">
      <c r="A34" s="4">
        <v>29</v>
      </c>
      <c r="B34" s="4">
        <v>22</v>
      </c>
      <c r="C34" s="4" t="s">
        <v>135</v>
      </c>
      <c r="D34" s="17">
        <v>1</v>
      </c>
      <c r="E34" s="17"/>
      <c r="F34" s="5"/>
      <c r="G34" s="5">
        <f>D34*1500000</f>
        <v>1500000</v>
      </c>
      <c r="H34" s="5">
        <f t="shared" si="0"/>
        <v>700000</v>
      </c>
      <c r="I34" s="5">
        <f t="shared" si="1"/>
        <v>800000</v>
      </c>
      <c r="J34" s="5">
        <f>G34-K34-H34</f>
        <v>200000</v>
      </c>
      <c r="K34" s="5">
        <f>G34*40%</f>
        <v>600000</v>
      </c>
      <c r="L34" s="4"/>
      <c r="M34" s="4"/>
    </row>
    <row r="35" spans="1:13" x14ac:dyDescent="0.25">
      <c r="A35" s="4">
        <v>30</v>
      </c>
      <c r="B35" s="4">
        <v>23</v>
      </c>
      <c r="C35" s="4" t="s">
        <v>136</v>
      </c>
      <c r="D35" s="17">
        <v>4</v>
      </c>
      <c r="E35" s="17"/>
      <c r="F35" s="5"/>
      <c r="G35" s="5">
        <f>D35*1500000</f>
        <v>6000000</v>
      </c>
      <c r="H35" s="5">
        <f t="shared" si="0"/>
        <v>2800000</v>
      </c>
      <c r="I35" s="5">
        <f t="shared" si="1"/>
        <v>3200000</v>
      </c>
      <c r="J35" s="5">
        <f>G35-K35-H35</f>
        <v>800000</v>
      </c>
      <c r="K35" s="5">
        <f>G35*40%</f>
        <v>2400000</v>
      </c>
      <c r="L35" s="4"/>
      <c r="M35" s="4"/>
    </row>
    <row r="36" spans="1:13" x14ac:dyDescent="0.25">
      <c r="A36" s="4">
        <v>31</v>
      </c>
      <c r="B36" s="4">
        <v>24</v>
      </c>
      <c r="C36" s="15" t="s">
        <v>138</v>
      </c>
      <c r="D36" s="17">
        <v>8</v>
      </c>
      <c r="E36" s="17" t="s">
        <v>120</v>
      </c>
      <c r="F36" s="5"/>
      <c r="G36" s="5">
        <f>D36*1500000</f>
        <v>12000000</v>
      </c>
      <c r="H36" s="5">
        <f t="shared" si="0"/>
        <v>5600000</v>
      </c>
      <c r="I36" s="5">
        <f t="shared" si="1"/>
        <v>6400000</v>
      </c>
      <c r="J36" s="5">
        <f>G36-K36-H36</f>
        <v>1600000</v>
      </c>
      <c r="K36" s="5">
        <f>G36*40%</f>
        <v>4800000</v>
      </c>
      <c r="L36" s="4"/>
      <c r="M36" s="4"/>
    </row>
    <row r="37" spans="1:13" x14ac:dyDescent="0.25">
      <c r="A37" s="4">
        <v>32</v>
      </c>
      <c r="B37" s="4"/>
      <c r="C37" s="4" t="s">
        <v>142</v>
      </c>
      <c r="D37" s="17">
        <v>2</v>
      </c>
      <c r="E37" s="17"/>
      <c r="F37" s="5"/>
      <c r="G37" s="5">
        <f>D37*1500000</f>
        <v>3000000</v>
      </c>
      <c r="H37" s="5">
        <f t="shared" si="0"/>
        <v>1400000</v>
      </c>
      <c r="I37" s="5">
        <f t="shared" si="1"/>
        <v>1600000</v>
      </c>
      <c r="J37" s="5">
        <f>G37-K37-H37</f>
        <v>400000</v>
      </c>
      <c r="K37" s="5">
        <f>G37*40%</f>
        <v>1200000</v>
      </c>
      <c r="L37" s="4"/>
      <c r="M37" s="4"/>
    </row>
    <row r="38" spans="1:13" x14ac:dyDescent="0.25">
      <c r="A38" s="4">
        <v>33</v>
      </c>
      <c r="B38" s="4"/>
      <c r="C38" s="4"/>
      <c r="D38" s="17"/>
      <c r="E38" s="17"/>
      <c r="F38" s="5"/>
      <c r="G38" s="5"/>
      <c r="H38" s="5"/>
      <c r="I38" s="5"/>
      <c r="J38" s="5"/>
      <c r="K38" s="5"/>
      <c r="L38" s="4"/>
      <c r="M38" s="4"/>
    </row>
    <row r="39" spans="1:13" x14ac:dyDescent="0.25">
      <c r="A39" s="4">
        <v>34</v>
      </c>
      <c r="B39" s="4"/>
      <c r="C39" s="4"/>
      <c r="D39" s="17"/>
      <c r="E39" s="17"/>
      <c r="F39" s="5"/>
      <c r="G39" s="5"/>
      <c r="H39" s="5"/>
      <c r="I39" s="5"/>
      <c r="J39" s="5"/>
      <c r="K39" s="5"/>
      <c r="L39" s="4"/>
      <c r="M39" s="4"/>
    </row>
    <row r="40" spans="1:13" x14ac:dyDescent="0.25">
      <c r="A40" s="4">
        <v>35</v>
      </c>
      <c r="B40" s="4"/>
      <c r="C40" s="4"/>
      <c r="D40" s="17"/>
      <c r="E40" s="17"/>
      <c r="F40" s="5"/>
      <c r="G40" s="5"/>
      <c r="H40" s="5"/>
      <c r="I40" s="5"/>
      <c r="J40" s="5"/>
      <c r="K40" s="5"/>
      <c r="L40" s="4"/>
      <c r="M40" s="4"/>
    </row>
    <row r="41" spans="1:13" x14ac:dyDescent="0.25">
      <c r="A41" s="4">
        <v>36</v>
      </c>
      <c r="B41" s="4"/>
      <c r="C41" s="4"/>
      <c r="D41" s="17"/>
      <c r="E41" s="17"/>
      <c r="F41" s="5"/>
      <c r="G41" s="5"/>
      <c r="H41" s="5"/>
      <c r="I41" s="5"/>
      <c r="J41" s="5"/>
      <c r="K41" s="5"/>
      <c r="L41" s="4"/>
      <c r="M41" s="4"/>
    </row>
    <row r="42" spans="1:13" x14ac:dyDescent="0.25">
      <c r="A42" s="68" t="s">
        <v>80</v>
      </c>
      <c r="B42" s="68"/>
      <c r="C42" s="68"/>
      <c r="D42" s="18"/>
      <c r="E42" s="18"/>
      <c r="F42" s="8">
        <f>SUM(F3:F41)</f>
        <v>57500000</v>
      </c>
      <c r="G42" s="8">
        <f>SUM(G3:G41)</f>
        <v>107000000</v>
      </c>
      <c r="H42" s="8">
        <f>SUM(H3:H41)</f>
        <v>94150000</v>
      </c>
      <c r="I42" s="8">
        <f>SUM(I3:I41)</f>
        <v>70350000</v>
      </c>
      <c r="J42" s="8">
        <f>SUM(J3:J41)</f>
        <v>9455000</v>
      </c>
      <c r="K42" s="8">
        <f t="shared" ref="K42" si="3">SUM(K3:K41)</f>
        <v>26695000</v>
      </c>
      <c r="L42" s="15"/>
      <c r="M42" s="8">
        <f>SUM(M3:M14)</f>
        <v>9131000</v>
      </c>
    </row>
    <row r="43" spans="1:13" x14ac:dyDescent="0.25">
      <c r="A43" s="69" t="s">
        <v>95</v>
      </c>
      <c r="B43" s="69"/>
      <c r="C43" s="69"/>
      <c r="D43" s="18"/>
      <c r="E43" s="18"/>
      <c r="F43" s="8"/>
      <c r="G43" s="8">
        <f>F42+G42</f>
        <v>164500000</v>
      </c>
      <c r="H43" s="8"/>
      <c r="I43" s="8">
        <f>H42+I42</f>
        <v>164500000</v>
      </c>
      <c r="J43" s="8"/>
      <c r="K43" s="8">
        <f>J42+K42</f>
        <v>36150000</v>
      </c>
      <c r="L43" s="15"/>
      <c r="M43" s="8"/>
    </row>
    <row r="44" spans="1:13" x14ac:dyDescent="0.25">
      <c r="A44" s="69" t="s">
        <v>96</v>
      </c>
      <c r="B44" s="69"/>
      <c r="C44" s="69"/>
      <c r="D44" s="18"/>
      <c r="E44" s="18"/>
      <c r="F44" s="8"/>
      <c r="G44" s="8"/>
      <c r="H44" s="8"/>
      <c r="I44" s="8"/>
      <c r="J44" s="8"/>
      <c r="K44" s="8">
        <f>K43-M42</f>
        <v>27019000</v>
      </c>
      <c r="L44" s="15"/>
      <c r="M44" s="8"/>
    </row>
    <row r="45" spans="1:13" x14ac:dyDescent="0.25">
      <c r="F45" s="1">
        <f>SUM(F13:F41)</f>
        <v>32500000</v>
      </c>
      <c r="G45" s="1">
        <f>SUM(G13:G41)</f>
        <v>66000000</v>
      </c>
    </row>
    <row r="46" spans="1:13" x14ac:dyDescent="0.25">
      <c r="A46" t="s">
        <v>99</v>
      </c>
      <c r="G46" s="1">
        <f>F45+G45</f>
        <v>98500000</v>
      </c>
    </row>
    <row r="47" spans="1:13" x14ac:dyDescent="0.25">
      <c r="A47" t="s">
        <v>100</v>
      </c>
    </row>
    <row r="48" spans="1:13" x14ac:dyDescent="0.25">
      <c r="A48" t="s">
        <v>101</v>
      </c>
    </row>
  </sheetData>
  <autoFilter ref="A2:M48" xr:uid="{00000000-0009-0000-0000-000005000000}"/>
  <mergeCells count="3">
    <mergeCell ref="A42:C42"/>
    <mergeCell ref="A43:C43"/>
    <mergeCell ref="A44:C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07"/>
  <sheetViews>
    <sheetView zoomScale="70" zoomScaleNormal="70" workbookViewId="0">
      <selection activeCell="A84" sqref="A84"/>
    </sheetView>
  </sheetViews>
  <sheetFormatPr defaultRowHeight="15" x14ac:dyDescent="0.25"/>
  <cols>
    <col min="2" max="2" width="11.28515625" bestFit="1" customWidth="1"/>
    <col min="3" max="3" width="4.42578125" bestFit="1" customWidth="1"/>
    <col min="4" max="4" width="11.85546875" bestFit="1" customWidth="1"/>
    <col min="5" max="6" width="15" bestFit="1" customWidth="1"/>
    <col min="7" max="7" width="13.7109375" bestFit="1" customWidth="1"/>
    <col min="8" max="8" width="11.140625" style="59" bestFit="1" customWidth="1"/>
    <col min="9" max="10" width="11.140625" bestFit="1" customWidth="1"/>
    <col min="11" max="11" width="13.5703125" style="1" bestFit="1" customWidth="1"/>
  </cols>
  <sheetData>
    <row r="2" spans="1:10" x14ac:dyDescent="0.25">
      <c r="A2" t="s">
        <v>102</v>
      </c>
    </row>
    <row r="3" spans="1:10" x14ac:dyDescent="0.25">
      <c r="B3" t="s">
        <v>107</v>
      </c>
      <c r="C3" t="s">
        <v>106</v>
      </c>
      <c r="D3" t="s">
        <v>103</v>
      </c>
      <c r="E3" t="s">
        <v>80</v>
      </c>
      <c r="F3" t="s">
        <v>104</v>
      </c>
      <c r="G3" t="s">
        <v>108</v>
      </c>
      <c r="H3" s="59" t="s">
        <v>105</v>
      </c>
    </row>
    <row r="4" spans="1:10" x14ac:dyDescent="0.25">
      <c r="B4">
        <v>5</v>
      </c>
      <c r="C4">
        <f>12*B4</f>
        <v>60</v>
      </c>
      <c r="D4">
        <v>14000000</v>
      </c>
      <c r="E4">
        <f>C4*D4</f>
        <v>840000000</v>
      </c>
      <c r="F4">
        <v>600000000</v>
      </c>
      <c r="H4" s="59">
        <f>E4-F4</f>
        <v>240000000</v>
      </c>
    </row>
    <row r="5" spans="1:10" x14ac:dyDescent="0.25">
      <c r="B5">
        <v>5</v>
      </c>
      <c r="C5">
        <f>B5*12</f>
        <v>60</v>
      </c>
      <c r="D5">
        <v>10000000</v>
      </c>
      <c r="E5">
        <f>C5*D5</f>
        <v>600000000</v>
      </c>
      <c r="F5">
        <v>390000000</v>
      </c>
      <c r="G5">
        <f>F5/6*12</f>
        <v>780000000</v>
      </c>
      <c r="H5" s="59">
        <f>E5-F5</f>
        <v>210000000</v>
      </c>
    </row>
    <row r="10" spans="1:10" x14ac:dyDescent="0.25">
      <c r="I10">
        <f>12*J10</f>
        <v>72</v>
      </c>
      <c r="J10">
        <v>6</v>
      </c>
    </row>
    <row r="11" spans="1:10" x14ac:dyDescent="0.25">
      <c r="D11" t="s">
        <v>109</v>
      </c>
      <c r="E11" t="s">
        <v>110</v>
      </c>
      <c r="F11" t="s">
        <v>111</v>
      </c>
      <c r="G11" t="s">
        <v>112</v>
      </c>
      <c r="J11" s="16"/>
    </row>
    <row r="12" spans="1:10" x14ac:dyDescent="0.25">
      <c r="B12" s="60" t="s">
        <v>304</v>
      </c>
      <c r="C12">
        <v>1</v>
      </c>
      <c r="D12" s="16">
        <v>500000000</v>
      </c>
      <c r="E12" s="16">
        <f>$D$12/$I$10</f>
        <v>6944444.444444444</v>
      </c>
      <c r="F12" s="16">
        <f>D12*13%/365*30</f>
        <v>5342465.7534246575</v>
      </c>
      <c r="G12" s="16">
        <f>F12+E12</f>
        <v>12286910.197869102</v>
      </c>
      <c r="H12" s="60" t="s">
        <v>288</v>
      </c>
    </row>
    <row r="13" spans="1:10" x14ac:dyDescent="0.25">
      <c r="B13" s="60" t="s">
        <v>289</v>
      </c>
      <c r="C13">
        <v>2</v>
      </c>
      <c r="D13" s="16">
        <f>D12-E12</f>
        <v>493055555.55555558</v>
      </c>
      <c r="E13" s="16">
        <f t="shared" ref="E13:E76" si="0">$D$12/$I$10</f>
        <v>6944444.444444444</v>
      </c>
      <c r="F13" s="16">
        <f t="shared" ref="F13:F76" si="1">D13*13%/365*30</f>
        <v>5268264.840182649</v>
      </c>
      <c r="G13" s="16">
        <f t="shared" ref="G13:G76" si="2">F13+E13</f>
        <v>12212709.284627093</v>
      </c>
      <c r="H13" s="60" t="s">
        <v>289</v>
      </c>
    </row>
    <row r="14" spans="1:10" x14ac:dyDescent="0.25">
      <c r="B14" s="60" t="s">
        <v>290</v>
      </c>
      <c r="C14">
        <v>3</v>
      </c>
      <c r="D14" s="16">
        <f t="shared" ref="D14:D77" si="3">D13-E13</f>
        <v>486111111.11111116</v>
      </c>
      <c r="E14" s="16">
        <f t="shared" si="0"/>
        <v>6944444.444444444</v>
      </c>
      <c r="F14" s="16">
        <f t="shared" si="1"/>
        <v>5194063.9269406404</v>
      </c>
      <c r="G14" s="16">
        <f t="shared" si="2"/>
        <v>12138508.371385084</v>
      </c>
      <c r="H14" s="60" t="s">
        <v>290</v>
      </c>
    </row>
    <row r="15" spans="1:10" x14ac:dyDescent="0.25">
      <c r="B15" s="60" t="s">
        <v>291</v>
      </c>
      <c r="C15">
        <v>4</v>
      </c>
      <c r="D15" s="16">
        <f t="shared" si="3"/>
        <v>479166666.66666675</v>
      </c>
      <c r="E15" s="16">
        <f t="shared" si="0"/>
        <v>6944444.444444444</v>
      </c>
      <c r="F15" s="16">
        <f t="shared" si="1"/>
        <v>5119863.013698631</v>
      </c>
      <c r="G15" s="16">
        <f t="shared" si="2"/>
        <v>12064307.458143074</v>
      </c>
      <c r="H15" s="60" t="s">
        <v>291</v>
      </c>
    </row>
    <row r="16" spans="1:10" x14ac:dyDescent="0.25">
      <c r="B16" s="60" t="s">
        <v>292</v>
      </c>
      <c r="C16">
        <v>5</v>
      </c>
      <c r="D16" s="16">
        <f t="shared" si="3"/>
        <v>472222222.22222233</v>
      </c>
      <c r="E16" s="16">
        <f t="shared" si="0"/>
        <v>6944444.444444444</v>
      </c>
      <c r="F16" s="16">
        <f t="shared" si="1"/>
        <v>5045662.1004566224</v>
      </c>
      <c r="G16" s="16">
        <f t="shared" si="2"/>
        <v>11990106.544901066</v>
      </c>
      <c r="H16" s="60" t="s">
        <v>292</v>
      </c>
    </row>
    <row r="17" spans="2:10" x14ac:dyDescent="0.25">
      <c r="B17" s="60" t="s">
        <v>293</v>
      </c>
      <c r="C17">
        <v>6</v>
      </c>
      <c r="D17" s="16">
        <f t="shared" si="3"/>
        <v>465277777.77777791</v>
      </c>
      <c r="E17" s="16">
        <f t="shared" si="0"/>
        <v>6944444.444444444</v>
      </c>
      <c r="F17" s="16">
        <f t="shared" si="1"/>
        <v>4971461.187214613</v>
      </c>
      <c r="G17" s="16">
        <f t="shared" si="2"/>
        <v>11915905.631659057</v>
      </c>
      <c r="H17" s="60" t="s">
        <v>293</v>
      </c>
    </row>
    <row r="18" spans="2:10" x14ac:dyDescent="0.25">
      <c r="B18" s="60" t="s">
        <v>294</v>
      </c>
      <c r="C18">
        <v>7</v>
      </c>
      <c r="D18" s="16">
        <f t="shared" si="3"/>
        <v>458333333.33333349</v>
      </c>
      <c r="E18" s="16">
        <f t="shared" si="0"/>
        <v>6944444.444444444</v>
      </c>
      <c r="F18" s="16">
        <f t="shared" si="1"/>
        <v>4897260.2739726044</v>
      </c>
      <c r="G18" s="16">
        <f t="shared" si="2"/>
        <v>11841704.718417048</v>
      </c>
      <c r="H18" s="60" t="s">
        <v>294</v>
      </c>
    </row>
    <row r="19" spans="2:10" x14ac:dyDescent="0.25">
      <c r="B19" s="60" t="s">
        <v>295</v>
      </c>
      <c r="C19">
        <v>8</v>
      </c>
      <c r="D19" s="16">
        <f t="shared" si="3"/>
        <v>451388888.88888907</v>
      </c>
      <c r="E19" s="16">
        <f t="shared" si="0"/>
        <v>6944444.444444444</v>
      </c>
      <c r="F19" s="16">
        <f t="shared" si="1"/>
        <v>4823059.3607305959</v>
      </c>
      <c r="G19" s="16">
        <f t="shared" si="2"/>
        <v>11767503.80517504</v>
      </c>
      <c r="H19" s="60" t="s">
        <v>295</v>
      </c>
    </row>
    <row r="20" spans="2:10" x14ac:dyDescent="0.25">
      <c r="B20" s="60" t="s">
        <v>296</v>
      </c>
      <c r="C20">
        <v>9</v>
      </c>
      <c r="D20" s="16">
        <f t="shared" si="3"/>
        <v>444444444.44444466</v>
      </c>
      <c r="E20" s="16">
        <f t="shared" si="0"/>
        <v>6944444.444444444</v>
      </c>
      <c r="F20" s="16">
        <f t="shared" si="1"/>
        <v>4748858.4474885864</v>
      </c>
      <c r="G20" s="16">
        <f t="shared" si="2"/>
        <v>11693302.891933031</v>
      </c>
      <c r="H20" s="60" t="s">
        <v>296</v>
      </c>
    </row>
    <row r="21" spans="2:10" x14ac:dyDescent="0.25">
      <c r="B21" s="60" t="s">
        <v>297</v>
      </c>
      <c r="C21">
        <v>10</v>
      </c>
      <c r="D21" s="16">
        <f t="shared" si="3"/>
        <v>437500000.00000024</v>
      </c>
      <c r="E21" s="16">
        <f t="shared" si="0"/>
        <v>6944444.444444444</v>
      </c>
      <c r="F21" s="16">
        <f t="shared" si="1"/>
        <v>4674657.5342465779</v>
      </c>
      <c r="G21" s="16">
        <f t="shared" si="2"/>
        <v>11619101.978691023</v>
      </c>
      <c r="H21" s="60" t="s">
        <v>297</v>
      </c>
    </row>
    <row r="22" spans="2:10" x14ac:dyDescent="0.25">
      <c r="B22" s="60" t="s">
        <v>298</v>
      </c>
      <c r="C22">
        <v>11</v>
      </c>
      <c r="D22" s="16">
        <f t="shared" si="3"/>
        <v>430555555.55555582</v>
      </c>
      <c r="E22" s="16">
        <f t="shared" si="0"/>
        <v>6944444.444444444</v>
      </c>
      <c r="F22" s="16">
        <f t="shared" si="1"/>
        <v>4600456.6210045693</v>
      </c>
      <c r="G22" s="16">
        <f t="shared" si="2"/>
        <v>11544901.065449014</v>
      </c>
      <c r="H22" s="60" t="s">
        <v>298</v>
      </c>
    </row>
    <row r="23" spans="2:10" x14ac:dyDescent="0.25">
      <c r="B23" s="60" t="s">
        <v>299</v>
      </c>
      <c r="C23">
        <v>12</v>
      </c>
      <c r="D23" s="16">
        <f t="shared" si="3"/>
        <v>423611111.1111114</v>
      </c>
      <c r="E23" s="16">
        <f t="shared" si="0"/>
        <v>6944444.444444444</v>
      </c>
      <c r="F23" s="16">
        <f t="shared" si="1"/>
        <v>4526255.7077625599</v>
      </c>
      <c r="G23" s="16">
        <f t="shared" si="2"/>
        <v>11470700.152207004</v>
      </c>
      <c r="H23" s="60" t="s">
        <v>299</v>
      </c>
      <c r="I23" s="16">
        <f>SUM(G12:G23)</f>
        <v>142545662.10045666</v>
      </c>
      <c r="J23">
        <v>1000000</v>
      </c>
    </row>
    <row r="24" spans="2:10" x14ac:dyDescent="0.25">
      <c r="B24" s="60" t="s">
        <v>288</v>
      </c>
      <c r="C24">
        <v>13</v>
      </c>
      <c r="D24" s="16">
        <f t="shared" si="3"/>
        <v>416666666.66666698</v>
      </c>
      <c r="E24" s="16">
        <f t="shared" si="0"/>
        <v>6944444.444444444</v>
      </c>
      <c r="F24" s="16">
        <f t="shared" si="1"/>
        <v>4452054.7945205513</v>
      </c>
      <c r="G24" s="16">
        <f t="shared" si="2"/>
        <v>11396499.238964995</v>
      </c>
      <c r="H24" s="60" t="s">
        <v>288</v>
      </c>
    </row>
    <row r="25" spans="2:10" x14ac:dyDescent="0.25">
      <c r="B25" s="60" t="s">
        <v>289</v>
      </c>
      <c r="C25">
        <v>14</v>
      </c>
      <c r="D25" s="16">
        <f t="shared" si="3"/>
        <v>409722222.22222257</v>
      </c>
      <c r="E25" s="16">
        <f t="shared" si="0"/>
        <v>6944444.444444444</v>
      </c>
      <c r="F25" s="16">
        <f t="shared" si="1"/>
        <v>4377853.8812785419</v>
      </c>
      <c r="G25" s="16">
        <f t="shared" si="2"/>
        <v>11322298.325722985</v>
      </c>
      <c r="H25" s="60" t="s">
        <v>289</v>
      </c>
    </row>
    <row r="26" spans="2:10" x14ac:dyDescent="0.25">
      <c r="B26" s="60" t="s">
        <v>290</v>
      </c>
      <c r="C26">
        <v>15</v>
      </c>
      <c r="D26" s="16">
        <f t="shared" si="3"/>
        <v>402777777.77777815</v>
      </c>
      <c r="E26" s="16">
        <f t="shared" si="0"/>
        <v>6944444.444444444</v>
      </c>
      <c r="F26" s="16">
        <f t="shared" si="1"/>
        <v>4303652.9680365343</v>
      </c>
      <c r="G26" s="16">
        <f t="shared" si="2"/>
        <v>11248097.412480978</v>
      </c>
      <c r="H26" s="60" t="s">
        <v>290</v>
      </c>
    </row>
    <row r="27" spans="2:10" x14ac:dyDescent="0.25">
      <c r="B27" s="60" t="s">
        <v>291</v>
      </c>
      <c r="C27">
        <v>16</v>
      </c>
      <c r="D27" s="16">
        <f t="shared" si="3"/>
        <v>395833333.33333373</v>
      </c>
      <c r="E27" s="16">
        <f t="shared" si="0"/>
        <v>6944444.444444444</v>
      </c>
      <c r="F27" s="16">
        <f t="shared" si="1"/>
        <v>4229452.0547945248</v>
      </c>
      <c r="G27" s="16">
        <f t="shared" si="2"/>
        <v>11173896.499238968</v>
      </c>
      <c r="H27" s="60" t="s">
        <v>291</v>
      </c>
    </row>
    <row r="28" spans="2:10" x14ac:dyDescent="0.25">
      <c r="B28" s="60" t="s">
        <v>292</v>
      </c>
      <c r="C28">
        <v>17</v>
      </c>
      <c r="D28" s="16">
        <f t="shared" si="3"/>
        <v>388888888.88888931</v>
      </c>
      <c r="E28" s="16">
        <f t="shared" si="0"/>
        <v>6944444.444444444</v>
      </c>
      <c r="F28" s="16">
        <f t="shared" si="1"/>
        <v>4155251.1415525158</v>
      </c>
      <c r="G28" s="16">
        <f t="shared" si="2"/>
        <v>11099695.585996959</v>
      </c>
      <c r="H28" s="60" t="s">
        <v>292</v>
      </c>
    </row>
    <row r="29" spans="2:10" x14ac:dyDescent="0.25">
      <c r="B29" s="60" t="s">
        <v>300</v>
      </c>
      <c r="C29">
        <v>18</v>
      </c>
      <c r="D29" s="16">
        <f t="shared" si="3"/>
        <v>381944444.44444489</v>
      </c>
      <c r="E29" s="16">
        <f t="shared" si="0"/>
        <v>6944444.444444444</v>
      </c>
      <c r="F29" s="16">
        <f t="shared" si="1"/>
        <v>4081050.2283105073</v>
      </c>
      <c r="G29" s="16">
        <f t="shared" si="2"/>
        <v>11025494.672754951</v>
      </c>
      <c r="H29" s="60" t="s">
        <v>300</v>
      </c>
    </row>
    <row r="30" spans="2:10" x14ac:dyDescent="0.25">
      <c r="B30" s="60" t="s">
        <v>294</v>
      </c>
      <c r="C30">
        <v>19</v>
      </c>
      <c r="D30" s="16">
        <f t="shared" si="3"/>
        <v>375000000.00000048</v>
      </c>
      <c r="E30" s="16">
        <f t="shared" si="0"/>
        <v>6944444.444444444</v>
      </c>
      <c r="F30" s="16">
        <f t="shared" si="1"/>
        <v>4006849.3150684987</v>
      </c>
      <c r="G30" s="16">
        <f t="shared" si="2"/>
        <v>10951293.759512942</v>
      </c>
      <c r="H30" s="60" t="s">
        <v>294</v>
      </c>
    </row>
    <row r="31" spans="2:10" x14ac:dyDescent="0.25">
      <c r="B31" s="60" t="s">
        <v>301</v>
      </c>
      <c r="C31">
        <v>20</v>
      </c>
      <c r="D31" s="16">
        <f t="shared" si="3"/>
        <v>368055555.55555606</v>
      </c>
      <c r="E31" s="16">
        <f t="shared" si="0"/>
        <v>6944444.444444444</v>
      </c>
      <c r="F31" s="16">
        <f t="shared" si="1"/>
        <v>3932648.4018264902</v>
      </c>
      <c r="G31" s="16">
        <f t="shared" si="2"/>
        <v>10877092.846270934</v>
      </c>
      <c r="H31" s="60" t="s">
        <v>301</v>
      </c>
    </row>
    <row r="32" spans="2:10" x14ac:dyDescent="0.25">
      <c r="B32" s="60" t="s">
        <v>296</v>
      </c>
      <c r="C32">
        <v>21</v>
      </c>
      <c r="D32" s="16">
        <f t="shared" si="3"/>
        <v>361111111.11111164</v>
      </c>
      <c r="E32" s="16">
        <f t="shared" si="0"/>
        <v>6944444.444444444</v>
      </c>
      <c r="F32" s="16">
        <f t="shared" si="1"/>
        <v>3858447.4885844807</v>
      </c>
      <c r="G32" s="16">
        <f t="shared" si="2"/>
        <v>10802891.933028925</v>
      </c>
      <c r="H32" s="60" t="s">
        <v>296</v>
      </c>
    </row>
    <row r="33" spans="2:9" x14ac:dyDescent="0.25">
      <c r="B33" s="60" t="s">
        <v>297</v>
      </c>
      <c r="C33">
        <v>22</v>
      </c>
      <c r="D33" s="16">
        <f t="shared" si="3"/>
        <v>354166666.66666722</v>
      </c>
      <c r="E33" s="16">
        <f t="shared" si="0"/>
        <v>6944444.444444444</v>
      </c>
      <c r="F33" s="16">
        <f t="shared" si="1"/>
        <v>3784246.5753424717</v>
      </c>
      <c r="G33" s="16">
        <f t="shared" si="2"/>
        <v>10728691.019786917</v>
      </c>
      <c r="H33" s="60" t="s">
        <v>297</v>
      </c>
    </row>
    <row r="34" spans="2:9" x14ac:dyDescent="0.25">
      <c r="B34" s="60" t="s">
        <v>298</v>
      </c>
      <c r="C34">
        <v>23</v>
      </c>
      <c r="D34" s="16">
        <f t="shared" si="3"/>
        <v>347222222.22222281</v>
      </c>
      <c r="E34" s="16">
        <f t="shared" si="0"/>
        <v>6944444.444444444</v>
      </c>
      <c r="F34" s="16">
        <f t="shared" si="1"/>
        <v>3710045.6621004627</v>
      </c>
      <c r="G34" s="16">
        <f t="shared" si="2"/>
        <v>10654490.106544906</v>
      </c>
      <c r="H34" s="60" t="s">
        <v>298</v>
      </c>
    </row>
    <row r="35" spans="2:9" x14ac:dyDescent="0.25">
      <c r="B35" s="60" t="s">
        <v>299</v>
      </c>
      <c r="C35">
        <v>24</v>
      </c>
      <c r="D35" s="16">
        <f t="shared" si="3"/>
        <v>340277777.77777839</v>
      </c>
      <c r="E35" s="16">
        <f t="shared" si="0"/>
        <v>6944444.444444444</v>
      </c>
      <c r="F35" s="16">
        <f t="shared" si="1"/>
        <v>3635844.7488584542</v>
      </c>
      <c r="G35" s="16">
        <f t="shared" si="2"/>
        <v>10580289.193302898</v>
      </c>
      <c r="H35" s="60" t="s">
        <v>299</v>
      </c>
      <c r="I35" s="16">
        <f>SUM(G12:G35)</f>
        <v>274406392.69406402</v>
      </c>
    </row>
    <row r="36" spans="2:9" x14ac:dyDescent="0.25">
      <c r="B36" s="60" t="s">
        <v>288</v>
      </c>
      <c r="C36">
        <v>25</v>
      </c>
      <c r="D36" s="16">
        <f t="shared" si="3"/>
        <v>333333333.33333397</v>
      </c>
      <c r="E36" s="16">
        <f t="shared" si="0"/>
        <v>6944444.444444444</v>
      </c>
      <c r="F36" s="16">
        <f t="shared" si="1"/>
        <v>3561643.8356164452</v>
      </c>
      <c r="G36" s="16">
        <f t="shared" si="2"/>
        <v>10506088.280060889</v>
      </c>
      <c r="H36" s="60" t="s">
        <v>288</v>
      </c>
    </row>
    <row r="37" spans="2:9" x14ac:dyDescent="0.25">
      <c r="B37" s="60" t="s">
        <v>289</v>
      </c>
      <c r="C37">
        <v>26</v>
      </c>
      <c r="D37" s="16">
        <f t="shared" si="3"/>
        <v>326388888.88888955</v>
      </c>
      <c r="E37" s="16">
        <f t="shared" si="0"/>
        <v>6944444.444444444</v>
      </c>
      <c r="F37" s="16">
        <f t="shared" si="1"/>
        <v>3487442.9223744362</v>
      </c>
      <c r="G37" s="16">
        <f t="shared" si="2"/>
        <v>10431887.366818881</v>
      </c>
      <c r="H37" s="60" t="s">
        <v>289</v>
      </c>
    </row>
    <row r="38" spans="2:9" x14ac:dyDescent="0.25">
      <c r="B38" s="60" t="s">
        <v>290</v>
      </c>
      <c r="C38">
        <v>27</v>
      </c>
      <c r="D38" s="16">
        <f t="shared" si="3"/>
        <v>319444444.44444513</v>
      </c>
      <c r="E38" s="16">
        <f t="shared" si="0"/>
        <v>6944444.444444444</v>
      </c>
      <c r="F38" s="16">
        <f t="shared" si="1"/>
        <v>3413242.0091324272</v>
      </c>
      <c r="G38" s="16">
        <f t="shared" si="2"/>
        <v>10357686.45357687</v>
      </c>
      <c r="H38" s="60" t="s">
        <v>290</v>
      </c>
    </row>
    <row r="39" spans="2:9" x14ac:dyDescent="0.25">
      <c r="B39" s="60" t="s">
        <v>291</v>
      </c>
      <c r="C39">
        <v>28</v>
      </c>
      <c r="D39" s="16">
        <f t="shared" si="3"/>
        <v>312500000.00000072</v>
      </c>
      <c r="E39" s="16">
        <f t="shared" si="0"/>
        <v>6944444.444444444</v>
      </c>
      <c r="F39" s="16">
        <f t="shared" si="1"/>
        <v>3339041.0958904191</v>
      </c>
      <c r="G39" s="16">
        <f t="shared" si="2"/>
        <v>10283485.540334864</v>
      </c>
      <c r="H39" s="60" t="s">
        <v>291</v>
      </c>
    </row>
    <row r="40" spans="2:9" x14ac:dyDescent="0.25">
      <c r="B40" s="60" t="s">
        <v>292</v>
      </c>
      <c r="C40">
        <v>29</v>
      </c>
      <c r="D40" s="16">
        <f t="shared" si="3"/>
        <v>305555555.5555563</v>
      </c>
      <c r="E40" s="16">
        <f t="shared" si="0"/>
        <v>6944444.444444444</v>
      </c>
      <c r="F40" s="16">
        <f t="shared" si="1"/>
        <v>3264840.1826484101</v>
      </c>
      <c r="G40" s="16">
        <f t="shared" si="2"/>
        <v>10209284.627092853</v>
      </c>
      <c r="H40" s="60" t="s">
        <v>292</v>
      </c>
    </row>
    <row r="41" spans="2:9" x14ac:dyDescent="0.25">
      <c r="B41" s="60" t="s">
        <v>300</v>
      </c>
      <c r="C41">
        <v>30</v>
      </c>
      <c r="D41" s="16">
        <f t="shared" si="3"/>
        <v>298611111.11111188</v>
      </c>
      <c r="E41" s="16">
        <f t="shared" si="0"/>
        <v>6944444.444444444</v>
      </c>
      <c r="F41" s="16">
        <f t="shared" si="1"/>
        <v>3190639.2694064011</v>
      </c>
      <c r="G41" s="16">
        <f t="shared" si="2"/>
        <v>10135083.713850845</v>
      </c>
      <c r="H41" s="60" t="s">
        <v>300</v>
      </c>
    </row>
    <row r="42" spans="2:9" x14ac:dyDescent="0.25">
      <c r="B42" s="60" t="s">
        <v>294</v>
      </c>
      <c r="C42">
        <v>31</v>
      </c>
      <c r="D42" s="16">
        <f t="shared" si="3"/>
        <v>291666666.66666746</v>
      </c>
      <c r="E42" s="16">
        <f t="shared" si="0"/>
        <v>6944444.444444444</v>
      </c>
      <c r="F42" s="16">
        <f t="shared" si="1"/>
        <v>3116438.3561643916</v>
      </c>
      <c r="G42" s="16">
        <f t="shared" si="2"/>
        <v>10060882.800608836</v>
      </c>
      <c r="H42" s="60" t="s">
        <v>294</v>
      </c>
    </row>
    <row r="43" spans="2:9" x14ac:dyDescent="0.25">
      <c r="B43" s="60" t="s">
        <v>302</v>
      </c>
      <c r="C43">
        <v>32</v>
      </c>
      <c r="D43" s="16">
        <f t="shared" si="3"/>
        <v>284722222.22222304</v>
      </c>
      <c r="E43" s="16">
        <f t="shared" si="0"/>
        <v>6944444.444444444</v>
      </c>
      <c r="F43" s="16">
        <f t="shared" si="1"/>
        <v>3042237.4429223835</v>
      </c>
      <c r="G43" s="16">
        <f t="shared" si="2"/>
        <v>9986681.8873668276</v>
      </c>
      <c r="H43" s="60" t="s">
        <v>302</v>
      </c>
    </row>
    <row r="44" spans="2:9" x14ac:dyDescent="0.25">
      <c r="B44" s="60" t="s">
        <v>296</v>
      </c>
      <c r="C44">
        <v>33</v>
      </c>
      <c r="D44" s="16">
        <f t="shared" si="3"/>
        <v>277777777.77777863</v>
      </c>
      <c r="E44" s="16">
        <f t="shared" si="0"/>
        <v>6944444.444444444</v>
      </c>
      <c r="F44" s="16">
        <f t="shared" si="1"/>
        <v>2968036.5296803745</v>
      </c>
      <c r="G44" s="16">
        <f t="shared" si="2"/>
        <v>9912480.974124819</v>
      </c>
      <c r="H44" s="60" t="s">
        <v>296</v>
      </c>
    </row>
    <row r="45" spans="2:9" x14ac:dyDescent="0.25">
      <c r="B45" s="60" t="s">
        <v>297</v>
      </c>
      <c r="C45">
        <v>34</v>
      </c>
      <c r="D45" s="16">
        <f t="shared" si="3"/>
        <v>270833333.33333421</v>
      </c>
      <c r="E45" s="16">
        <f t="shared" si="0"/>
        <v>6944444.444444444</v>
      </c>
      <c r="F45" s="16">
        <f t="shared" si="1"/>
        <v>2893835.6164383655</v>
      </c>
      <c r="G45" s="16">
        <f t="shared" si="2"/>
        <v>9838280.0608828105</v>
      </c>
      <c r="H45" s="60" t="s">
        <v>297</v>
      </c>
    </row>
    <row r="46" spans="2:9" x14ac:dyDescent="0.25">
      <c r="B46" s="60" t="s">
        <v>298</v>
      </c>
      <c r="C46">
        <v>35</v>
      </c>
      <c r="D46" s="16">
        <f t="shared" si="3"/>
        <v>263888888.88888976</v>
      </c>
      <c r="E46" s="16">
        <f t="shared" si="0"/>
        <v>6944444.444444444</v>
      </c>
      <c r="F46" s="16">
        <f t="shared" si="1"/>
        <v>2819634.7031963565</v>
      </c>
      <c r="G46" s="16">
        <f t="shared" si="2"/>
        <v>9764079.1476408001</v>
      </c>
      <c r="H46" s="60" t="s">
        <v>298</v>
      </c>
    </row>
    <row r="47" spans="2:9" x14ac:dyDescent="0.25">
      <c r="B47" s="60" t="s">
        <v>299</v>
      </c>
      <c r="C47">
        <v>36</v>
      </c>
      <c r="D47" s="16">
        <f t="shared" si="3"/>
        <v>256944444.44444531</v>
      </c>
      <c r="E47" s="16">
        <f t="shared" si="0"/>
        <v>6944444.444444444</v>
      </c>
      <c r="F47" s="16">
        <f t="shared" si="1"/>
        <v>2745433.7899543475</v>
      </c>
      <c r="G47" s="16">
        <f t="shared" si="2"/>
        <v>9689878.2343987916</v>
      </c>
      <c r="H47" s="60" t="s">
        <v>299</v>
      </c>
      <c r="I47" s="16">
        <f>SUM(G12:G47)</f>
        <v>395582191.7808221</v>
      </c>
    </row>
    <row r="48" spans="2:9" x14ac:dyDescent="0.25">
      <c r="B48" s="60" t="s">
        <v>288</v>
      </c>
      <c r="C48">
        <v>37</v>
      </c>
      <c r="D48" s="16">
        <f t="shared" si="3"/>
        <v>250000000.00000086</v>
      </c>
      <c r="E48" s="16">
        <f t="shared" si="0"/>
        <v>6944444.444444444</v>
      </c>
      <c r="F48" s="16">
        <f t="shared" si="1"/>
        <v>2671232.8767123381</v>
      </c>
      <c r="G48" s="16">
        <f t="shared" si="2"/>
        <v>9615677.3211567812</v>
      </c>
      <c r="H48" s="60" t="s">
        <v>288</v>
      </c>
    </row>
    <row r="49" spans="1:9" x14ac:dyDescent="0.25">
      <c r="B49" s="60" t="s">
        <v>289</v>
      </c>
      <c r="C49">
        <v>38</v>
      </c>
      <c r="D49" s="16">
        <f t="shared" si="3"/>
        <v>243055555.55555642</v>
      </c>
      <c r="E49" s="16">
        <f t="shared" si="0"/>
        <v>6944444.444444444</v>
      </c>
      <c r="F49" s="16">
        <f t="shared" si="1"/>
        <v>2597031.9634703291</v>
      </c>
      <c r="G49" s="16">
        <f t="shared" si="2"/>
        <v>9541476.4079147726</v>
      </c>
      <c r="H49" s="60" t="s">
        <v>289</v>
      </c>
    </row>
    <row r="50" spans="1:9" x14ac:dyDescent="0.25">
      <c r="B50" s="60" t="s">
        <v>290</v>
      </c>
      <c r="C50">
        <v>39</v>
      </c>
      <c r="D50" s="16">
        <f t="shared" si="3"/>
        <v>236111111.11111197</v>
      </c>
      <c r="E50" s="16">
        <f t="shared" si="0"/>
        <v>6944444.444444444</v>
      </c>
      <c r="F50" s="16">
        <f t="shared" si="1"/>
        <v>2522831.0502283196</v>
      </c>
      <c r="G50" s="16">
        <f t="shared" si="2"/>
        <v>9467275.4946727641</v>
      </c>
      <c r="H50" s="60" t="s">
        <v>290</v>
      </c>
    </row>
    <row r="51" spans="1:9" x14ac:dyDescent="0.25">
      <c r="B51" s="60" t="s">
        <v>291</v>
      </c>
      <c r="C51">
        <v>40</v>
      </c>
      <c r="D51" s="16">
        <f t="shared" si="3"/>
        <v>229166666.66666752</v>
      </c>
      <c r="E51" s="16">
        <f t="shared" si="0"/>
        <v>6944444.444444444</v>
      </c>
      <c r="F51" s="16">
        <f t="shared" si="1"/>
        <v>2448630.1369863106</v>
      </c>
      <c r="G51" s="16">
        <f t="shared" si="2"/>
        <v>9393074.5814307556</v>
      </c>
      <c r="H51" s="60" t="s">
        <v>291</v>
      </c>
    </row>
    <row r="52" spans="1:9" x14ac:dyDescent="0.25">
      <c r="B52" s="60" t="s">
        <v>292</v>
      </c>
      <c r="C52">
        <v>41</v>
      </c>
      <c r="D52" s="16">
        <f t="shared" si="3"/>
        <v>222222222.22222307</v>
      </c>
      <c r="E52" s="16">
        <f t="shared" si="0"/>
        <v>6944444.444444444</v>
      </c>
      <c r="F52" s="16">
        <f t="shared" si="1"/>
        <v>2374429.2237443016</v>
      </c>
      <c r="G52" s="16">
        <f t="shared" si="2"/>
        <v>9318873.6681887452</v>
      </c>
      <c r="H52" s="60" t="s">
        <v>292</v>
      </c>
    </row>
    <row r="53" spans="1:9" x14ac:dyDescent="0.25">
      <c r="B53" s="60" t="s">
        <v>300</v>
      </c>
      <c r="C53">
        <v>42</v>
      </c>
      <c r="D53" s="16">
        <f t="shared" si="3"/>
        <v>215277777.77777863</v>
      </c>
      <c r="E53" s="16">
        <f t="shared" si="0"/>
        <v>6944444.444444444</v>
      </c>
      <c r="F53" s="16">
        <f t="shared" si="1"/>
        <v>2300228.3105022921</v>
      </c>
      <c r="G53" s="16">
        <f t="shared" si="2"/>
        <v>9244672.7549467366</v>
      </c>
      <c r="H53" s="60" t="s">
        <v>300</v>
      </c>
    </row>
    <row r="54" spans="1:9" x14ac:dyDescent="0.25">
      <c r="B54" s="60" t="s">
        <v>294</v>
      </c>
      <c r="C54">
        <v>43</v>
      </c>
      <c r="D54" s="16">
        <f t="shared" si="3"/>
        <v>208333333.33333418</v>
      </c>
      <c r="E54" s="16">
        <f t="shared" si="0"/>
        <v>6944444.444444444</v>
      </c>
      <c r="F54" s="16">
        <f t="shared" si="1"/>
        <v>2226027.3972602831</v>
      </c>
      <c r="G54" s="16">
        <f t="shared" si="2"/>
        <v>9170471.8417047262</v>
      </c>
      <c r="H54" s="60" t="s">
        <v>294</v>
      </c>
    </row>
    <row r="55" spans="1:9" x14ac:dyDescent="0.25">
      <c r="B55" s="60" t="s">
        <v>303</v>
      </c>
      <c r="C55">
        <v>44</v>
      </c>
      <c r="D55" s="16">
        <f t="shared" si="3"/>
        <v>201388888.88888973</v>
      </c>
      <c r="E55" s="16">
        <f t="shared" si="0"/>
        <v>6944444.444444444</v>
      </c>
      <c r="F55" s="16">
        <f t="shared" si="1"/>
        <v>2151826.4840182737</v>
      </c>
      <c r="G55" s="16">
        <f t="shared" si="2"/>
        <v>9096270.9284627177</v>
      </c>
      <c r="H55" s="60" t="s">
        <v>303</v>
      </c>
    </row>
    <row r="56" spans="1:9" x14ac:dyDescent="0.25">
      <c r="B56" s="60" t="s">
        <v>296</v>
      </c>
      <c r="C56">
        <v>45</v>
      </c>
      <c r="D56" s="16">
        <f t="shared" si="3"/>
        <v>194444444.44444528</v>
      </c>
      <c r="E56" s="16">
        <f t="shared" si="0"/>
        <v>6944444.444444444</v>
      </c>
      <c r="F56" s="16">
        <f t="shared" si="1"/>
        <v>2077625.5707762649</v>
      </c>
      <c r="G56" s="16">
        <f t="shared" si="2"/>
        <v>9022070.0152207091</v>
      </c>
      <c r="H56" s="60" t="s">
        <v>296</v>
      </c>
    </row>
    <row r="57" spans="1:9" x14ac:dyDescent="0.25">
      <c r="B57" s="60" t="s">
        <v>297</v>
      </c>
      <c r="C57">
        <v>46</v>
      </c>
      <c r="D57" s="16">
        <f t="shared" si="3"/>
        <v>187500000.00000083</v>
      </c>
      <c r="E57" s="16">
        <f t="shared" si="0"/>
        <v>6944444.444444444</v>
      </c>
      <c r="F57" s="16">
        <f t="shared" si="1"/>
        <v>2003424.6575342554</v>
      </c>
      <c r="G57" s="16">
        <f t="shared" si="2"/>
        <v>8947869.1019786987</v>
      </c>
      <c r="H57" s="60" t="s">
        <v>297</v>
      </c>
    </row>
    <row r="58" spans="1:9" x14ac:dyDescent="0.25">
      <c r="B58" s="60" t="s">
        <v>298</v>
      </c>
      <c r="C58">
        <v>47</v>
      </c>
      <c r="D58" s="16">
        <f t="shared" si="3"/>
        <v>180555555.55555639</v>
      </c>
      <c r="E58" s="16">
        <f t="shared" si="0"/>
        <v>6944444.444444444</v>
      </c>
      <c r="F58" s="16">
        <f t="shared" si="1"/>
        <v>1929223.7442922464</v>
      </c>
      <c r="G58" s="16">
        <f t="shared" si="2"/>
        <v>8873668.1887366902</v>
      </c>
      <c r="H58" s="60" t="s">
        <v>298</v>
      </c>
    </row>
    <row r="59" spans="1:9" x14ac:dyDescent="0.25">
      <c r="B59" s="60" t="s">
        <v>299</v>
      </c>
      <c r="C59">
        <v>48</v>
      </c>
      <c r="D59" s="16">
        <f t="shared" si="3"/>
        <v>173611111.11111194</v>
      </c>
      <c r="E59" s="16">
        <f t="shared" si="0"/>
        <v>6944444.444444444</v>
      </c>
      <c r="F59" s="16">
        <f t="shared" si="1"/>
        <v>1855022.8310502372</v>
      </c>
      <c r="G59" s="16">
        <f t="shared" si="2"/>
        <v>8799467.2754946817</v>
      </c>
      <c r="H59" s="60" t="s">
        <v>299</v>
      </c>
      <c r="I59" s="16">
        <f>SUM(G12:G59)</f>
        <v>506073059.36073089</v>
      </c>
    </row>
    <row r="60" spans="1:9" x14ac:dyDescent="0.25">
      <c r="B60" s="60" t="s">
        <v>288</v>
      </c>
      <c r="C60">
        <v>49</v>
      </c>
      <c r="D60" s="16">
        <f t="shared" si="3"/>
        <v>166666666.66666749</v>
      </c>
      <c r="E60" s="16">
        <f t="shared" si="0"/>
        <v>6944444.444444444</v>
      </c>
      <c r="F60" s="16">
        <f t="shared" si="1"/>
        <v>1780821.9178082282</v>
      </c>
      <c r="G60" s="16">
        <f t="shared" si="2"/>
        <v>8725266.3622526713</v>
      </c>
      <c r="H60" s="60" t="s">
        <v>288</v>
      </c>
    </row>
    <row r="61" spans="1:9" x14ac:dyDescent="0.25">
      <c r="B61" s="60" t="s">
        <v>289</v>
      </c>
      <c r="C61">
        <v>50</v>
      </c>
      <c r="D61" s="16">
        <f t="shared" si="3"/>
        <v>159722222.22222304</v>
      </c>
      <c r="E61" s="16">
        <f t="shared" si="0"/>
        <v>6944444.444444444</v>
      </c>
      <c r="F61" s="16">
        <f t="shared" si="1"/>
        <v>1706621.0045662189</v>
      </c>
      <c r="G61" s="16">
        <f t="shared" si="2"/>
        <v>8651065.4490106627</v>
      </c>
      <c r="H61" s="60" t="s">
        <v>289</v>
      </c>
    </row>
    <row r="62" spans="1:9" x14ac:dyDescent="0.25">
      <c r="B62" s="60" t="s">
        <v>290</v>
      </c>
      <c r="C62">
        <v>51</v>
      </c>
      <c r="D62" s="16">
        <f t="shared" si="3"/>
        <v>152777777.7777786</v>
      </c>
      <c r="E62" s="16">
        <f t="shared" si="0"/>
        <v>6944444.444444444</v>
      </c>
      <c r="F62" s="16">
        <f t="shared" si="1"/>
        <v>1632420.0913242099</v>
      </c>
      <c r="G62" s="16">
        <f t="shared" si="2"/>
        <v>8576864.5357686542</v>
      </c>
      <c r="H62" s="60" t="s">
        <v>290</v>
      </c>
    </row>
    <row r="63" spans="1:9" x14ac:dyDescent="0.25">
      <c r="A63">
        <v>1</v>
      </c>
      <c r="B63" s="61" t="s">
        <v>291</v>
      </c>
      <c r="C63">
        <v>52</v>
      </c>
      <c r="D63" s="16">
        <f t="shared" si="3"/>
        <v>145833333.33333415</v>
      </c>
      <c r="E63" s="16">
        <f t="shared" si="0"/>
        <v>6944444.444444444</v>
      </c>
      <c r="F63" s="16">
        <f t="shared" si="1"/>
        <v>1558219.1780822005</v>
      </c>
      <c r="G63" s="16">
        <f t="shared" si="2"/>
        <v>8502663.6225266438</v>
      </c>
      <c r="H63" s="61" t="s">
        <v>291</v>
      </c>
    </row>
    <row r="64" spans="1:9" x14ac:dyDescent="0.25">
      <c r="A64">
        <v>1</v>
      </c>
      <c r="B64" s="61" t="s">
        <v>292</v>
      </c>
      <c r="C64">
        <v>53</v>
      </c>
      <c r="D64" s="16">
        <f t="shared" si="3"/>
        <v>138888888.8888897</v>
      </c>
      <c r="E64" s="16">
        <f t="shared" si="0"/>
        <v>6944444.444444444</v>
      </c>
      <c r="F64" s="16">
        <f t="shared" si="1"/>
        <v>1484018.2648401912</v>
      </c>
      <c r="G64" s="16">
        <f t="shared" si="2"/>
        <v>8428462.7092846353</v>
      </c>
      <c r="H64" s="61" t="s">
        <v>292</v>
      </c>
    </row>
    <row r="65" spans="1:10" x14ac:dyDescent="0.25">
      <c r="A65">
        <v>1</v>
      </c>
      <c r="B65" s="61" t="s">
        <v>300</v>
      </c>
      <c r="C65">
        <v>54</v>
      </c>
      <c r="D65" s="16">
        <f t="shared" si="3"/>
        <v>131944444.44444525</v>
      </c>
      <c r="E65" s="16">
        <f t="shared" si="0"/>
        <v>6944444.444444444</v>
      </c>
      <c r="F65" s="16">
        <f t="shared" si="1"/>
        <v>1409817.3515981822</v>
      </c>
      <c r="G65" s="16">
        <f t="shared" si="2"/>
        <v>8354261.7960426267</v>
      </c>
      <c r="H65" s="61" t="s">
        <v>300</v>
      </c>
    </row>
    <row r="66" spans="1:10" x14ac:dyDescent="0.25">
      <c r="A66">
        <v>1</v>
      </c>
      <c r="B66" s="61" t="s">
        <v>294</v>
      </c>
      <c r="C66">
        <v>55</v>
      </c>
      <c r="D66" s="16">
        <f t="shared" si="3"/>
        <v>125000000.0000008</v>
      </c>
      <c r="E66" s="16">
        <f t="shared" si="0"/>
        <v>6944444.444444444</v>
      </c>
      <c r="F66" s="16">
        <f t="shared" si="1"/>
        <v>1335616.4383561728</v>
      </c>
      <c r="G66" s="16">
        <f t="shared" si="2"/>
        <v>8280060.8828006163</v>
      </c>
      <c r="H66" s="61" t="s">
        <v>294</v>
      </c>
    </row>
    <row r="67" spans="1:10" x14ac:dyDescent="0.25">
      <c r="A67">
        <v>1</v>
      </c>
      <c r="B67" s="61" t="s">
        <v>305</v>
      </c>
      <c r="C67">
        <v>56</v>
      </c>
      <c r="D67" s="16">
        <f t="shared" si="3"/>
        <v>118055555.55555636</v>
      </c>
      <c r="E67" s="16">
        <f t="shared" si="0"/>
        <v>6944444.444444444</v>
      </c>
      <c r="F67" s="16">
        <f t="shared" si="1"/>
        <v>1261415.525114164</v>
      </c>
      <c r="G67" s="16">
        <f t="shared" si="2"/>
        <v>8205859.9695586078</v>
      </c>
      <c r="H67" s="61" t="s">
        <v>305</v>
      </c>
    </row>
    <row r="68" spans="1:10" x14ac:dyDescent="0.25">
      <c r="A68">
        <v>1</v>
      </c>
      <c r="B68" s="61" t="s">
        <v>296</v>
      </c>
      <c r="C68">
        <v>57</v>
      </c>
      <c r="D68" s="16">
        <f t="shared" si="3"/>
        <v>111111111.11111191</v>
      </c>
      <c r="E68" s="16">
        <f t="shared" si="0"/>
        <v>6944444.444444444</v>
      </c>
      <c r="F68" s="16">
        <f t="shared" si="1"/>
        <v>1187214.6118721548</v>
      </c>
      <c r="G68" s="16">
        <f t="shared" si="2"/>
        <v>8131659.0563165992</v>
      </c>
      <c r="H68" s="61" t="s">
        <v>296</v>
      </c>
    </row>
    <row r="69" spans="1:10" x14ac:dyDescent="0.25">
      <c r="A69">
        <v>1</v>
      </c>
      <c r="B69" s="61" t="s">
        <v>297</v>
      </c>
      <c r="C69">
        <v>58</v>
      </c>
      <c r="D69" s="16">
        <f t="shared" si="3"/>
        <v>104166666.66666746</v>
      </c>
      <c r="E69" s="16">
        <f t="shared" si="0"/>
        <v>6944444.444444444</v>
      </c>
      <c r="F69" s="16">
        <f t="shared" si="1"/>
        <v>1113013.6986301455</v>
      </c>
      <c r="G69" s="16">
        <f t="shared" si="2"/>
        <v>8057458.1430745898</v>
      </c>
      <c r="H69" s="61" t="s">
        <v>297</v>
      </c>
    </row>
    <row r="70" spans="1:10" x14ac:dyDescent="0.25">
      <c r="A70">
        <v>1</v>
      </c>
      <c r="B70" s="61" t="s">
        <v>298</v>
      </c>
      <c r="C70">
        <v>59</v>
      </c>
      <c r="D70" s="16">
        <f t="shared" si="3"/>
        <v>97222222.222223014</v>
      </c>
      <c r="E70" s="16">
        <f t="shared" si="0"/>
        <v>6944444.444444444</v>
      </c>
      <c r="F70" s="16">
        <f t="shared" si="1"/>
        <v>1038812.7853881363</v>
      </c>
      <c r="G70" s="16">
        <f t="shared" si="2"/>
        <v>7983257.2298325803</v>
      </c>
      <c r="H70" s="61" t="s">
        <v>298</v>
      </c>
    </row>
    <row r="71" spans="1:10" x14ac:dyDescent="0.25">
      <c r="A71">
        <v>1</v>
      </c>
      <c r="B71" s="61" t="s">
        <v>299</v>
      </c>
      <c r="C71">
        <v>60</v>
      </c>
      <c r="D71" s="16">
        <f t="shared" si="3"/>
        <v>90277777.777778566</v>
      </c>
      <c r="E71" s="16">
        <f t="shared" si="0"/>
        <v>6944444.444444444</v>
      </c>
      <c r="F71" s="16">
        <f t="shared" si="1"/>
        <v>964611.87214612728</v>
      </c>
      <c r="G71" s="16">
        <f t="shared" si="2"/>
        <v>7909056.3165905718</v>
      </c>
      <c r="H71" s="61" t="s">
        <v>299</v>
      </c>
      <c r="I71" s="16">
        <f>SUM(G12:G71)</f>
        <v>605878995.43379033</v>
      </c>
      <c r="J71" s="16">
        <f>I71-D12</f>
        <v>105878995.43379033</v>
      </c>
    </row>
    <row r="72" spans="1:10" x14ac:dyDescent="0.25">
      <c r="A72">
        <v>1</v>
      </c>
      <c r="B72" s="61" t="s">
        <v>288</v>
      </c>
      <c r="C72">
        <v>61</v>
      </c>
      <c r="D72" s="16">
        <f t="shared" si="3"/>
        <v>83333333.333334118</v>
      </c>
      <c r="E72" s="16">
        <f t="shared" si="0"/>
        <v>6944444.444444444</v>
      </c>
      <c r="F72" s="16">
        <f t="shared" si="1"/>
        <v>890410.95890411804</v>
      </c>
      <c r="G72" s="16">
        <f t="shared" si="2"/>
        <v>7834855.4033485623</v>
      </c>
      <c r="H72" s="61" t="s">
        <v>288</v>
      </c>
    </row>
    <row r="73" spans="1:10" x14ac:dyDescent="0.25">
      <c r="A73">
        <v>1</v>
      </c>
      <c r="B73" s="61" t="s">
        <v>289</v>
      </c>
      <c r="C73">
        <v>62</v>
      </c>
      <c r="D73" s="16">
        <f t="shared" si="3"/>
        <v>76388888.88888967</v>
      </c>
      <c r="E73" s="16">
        <f t="shared" si="0"/>
        <v>6944444.444444444</v>
      </c>
      <c r="F73" s="16">
        <f t="shared" si="1"/>
        <v>816210.04566210881</v>
      </c>
      <c r="G73" s="16">
        <f t="shared" si="2"/>
        <v>7760654.4901065528</v>
      </c>
      <c r="H73" s="61" t="s">
        <v>289</v>
      </c>
    </row>
    <row r="74" spans="1:10" x14ac:dyDescent="0.25">
      <c r="A74">
        <v>1</v>
      </c>
      <c r="B74" s="61" t="s">
        <v>290</v>
      </c>
      <c r="C74">
        <v>63</v>
      </c>
      <c r="D74" s="16">
        <f t="shared" si="3"/>
        <v>69444444.444445223</v>
      </c>
      <c r="E74" s="16">
        <f t="shared" si="0"/>
        <v>6944444.444444444</v>
      </c>
      <c r="F74" s="16">
        <f t="shared" si="1"/>
        <v>742009.13242009957</v>
      </c>
      <c r="G74" s="16">
        <f t="shared" si="2"/>
        <v>7686453.5768645434</v>
      </c>
      <c r="H74" s="61" t="s">
        <v>290</v>
      </c>
    </row>
    <row r="75" spans="1:10" x14ac:dyDescent="0.25">
      <c r="A75">
        <v>1</v>
      </c>
      <c r="B75" s="61" t="s">
        <v>291</v>
      </c>
      <c r="C75">
        <v>64</v>
      </c>
      <c r="D75" s="16">
        <f t="shared" si="3"/>
        <v>62500000.000000775</v>
      </c>
      <c r="E75" s="16">
        <f t="shared" si="0"/>
        <v>6944444.444444444</v>
      </c>
      <c r="F75" s="16">
        <f t="shared" si="1"/>
        <v>667808.21917809045</v>
      </c>
      <c r="G75" s="16">
        <f t="shared" si="2"/>
        <v>7612252.6636225348</v>
      </c>
      <c r="H75" s="61" t="s">
        <v>291</v>
      </c>
    </row>
    <row r="76" spans="1:10" x14ac:dyDescent="0.25">
      <c r="A76">
        <v>1</v>
      </c>
      <c r="B76" s="61" t="s">
        <v>292</v>
      </c>
      <c r="C76">
        <v>65</v>
      </c>
      <c r="D76" s="16">
        <f t="shared" si="3"/>
        <v>55555555.555556327</v>
      </c>
      <c r="E76" s="16">
        <f t="shared" si="0"/>
        <v>6944444.444444444</v>
      </c>
      <c r="F76" s="16">
        <f t="shared" si="1"/>
        <v>593607.30593608133</v>
      </c>
      <c r="G76" s="16">
        <f t="shared" si="2"/>
        <v>7538051.7503805254</v>
      </c>
      <c r="H76" s="61" t="s">
        <v>292</v>
      </c>
    </row>
    <row r="77" spans="1:10" x14ac:dyDescent="0.25">
      <c r="A77">
        <v>1</v>
      </c>
      <c r="B77" s="61" t="s">
        <v>300</v>
      </c>
      <c r="C77">
        <v>66</v>
      </c>
      <c r="D77" s="16">
        <f t="shared" si="3"/>
        <v>48611111.111111879</v>
      </c>
      <c r="E77" s="16">
        <f t="shared" ref="E77:E107" si="4">$D$12/$I$10</f>
        <v>6944444.444444444</v>
      </c>
      <c r="F77" s="16">
        <f t="shared" ref="F77:F84" si="5">D77*13%/365*30</f>
        <v>519406.39269407222</v>
      </c>
      <c r="G77" s="16">
        <f t="shared" ref="G77:G83" si="6">F77+E77</f>
        <v>7463850.8371385159</v>
      </c>
      <c r="H77" s="61" t="s">
        <v>300</v>
      </c>
    </row>
    <row r="78" spans="1:10" x14ac:dyDescent="0.25">
      <c r="A78">
        <v>1</v>
      </c>
      <c r="B78" s="61" t="s">
        <v>294</v>
      </c>
      <c r="C78">
        <v>67</v>
      </c>
      <c r="D78" s="16">
        <f t="shared" ref="D78:D107" si="7">D77-E77</f>
        <v>41666666.666667432</v>
      </c>
      <c r="E78" s="16">
        <f t="shared" si="4"/>
        <v>6944444.444444444</v>
      </c>
      <c r="F78" s="16">
        <f t="shared" si="5"/>
        <v>445205.47945206298</v>
      </c>
      <c r="G78" s="16">
        <f t="shared" si="6"/>
        <v>7389649.9238965074</v>
      </c>
      <c r="H78" s="61" t="s">
        <v>294</v>
      </c>
    </row>
    <row r="79" spans="1:10" x14ac:dyDescent="0.25">
      <c r="A79">
        <v>1</v>
      </c>
      <c r="B79" s="61" t="s">
        <v>306</v>
      </c>
      <c r="C79">
        <v>68</v>
      </c>
      <c r="D79" s="16">
        <f t="shared" si="7"/>
        <v>34722222.222222984</v>
      </c>
      <c r="E79" s="16">
        <f t="shared" si="4"/>
        <v>6944444.444444444</v>
      </c>
      <c r="F79" s="16">
        <f t="shared" si="5"/>
        <v>371004.56621005374</v>
      </c>
      <c r="G79" s="16">
        <f t="shared" si="6"/>
        <v>7315449.0106544979</v>
      </c>
      <c r="H79" s="61" t="s">
        <v>306</v>
      </c>
    </row>
    <row r="80" spans="1:10" x14ac:dyDescent="0.25">
      <c r="A80">
        <v>1</v>
      </c>
      <c r="B80" s="61" t="s">
        <v>296</v>
      </c>
      <c r="C80">
        <v>69</v>
      </c>
      <c r="D80" s="16">
        <f t="shared" si="7"/>
        <v>27777777.77777854</v>
      </c>
      <c r="E80" s="16">
        <f t="shared" si="4"/>
        <v>6944444.444444444</v>
      </c>
      <c r="F80" s="16">
        <f t="shared" si="5"/>
        <v>296803.65296804468</v>
      </c>
      <c r="G80" s="16">
        <f t="shared" si="6"/>
        <v>7241248.0974124884</v>
      </c>
      <c r="H80" s="61" t="s">
        <v>296</v>
      </c>
    </row>
    <row r="81" spans="1:11" x14ac:dyDescent="0.25">
      <c r="A81">
        <v>1</v>
      </c>
      <c r="B81" s="61" t="s">
        <v>297</v>
      </c>
      <c r="C81">
        <v>70</v>
      </c>
      <c r="D81" s="16">
        <f t="shared" si="7"/>
        <v>20833333.333334096</v>
      </c>
      <c r="E81" s="16">
        <f t="shared" si="4"/>
        <v>6944444.444444444</v>
      </c>
      <c r="F81" s="16">
        <f t="shared" si="5"/>
        <v>222602.73972603556</v>
      </c>
      <c r="G81" s="16">
        <f t="shared" si="6"/>
        <v>7167047.1841704799</v>
      </c>
      <c r="H81" s="61" t="s">
        <v>297</v>
      </c>
    </row>
    <row r="82" spans="1:11" x14ac:dyDescent="0.25">
      <c r="A82">
        <v>1</v>
      </c>
      <c r="B82" s="61" t="s">
        <v>298</v>
      </c>
      <c r="C82">
        <v>71</v>
      </c>
      <c r="D82" s="16">
        <f t="shared" si="7"/>
        <v>13888888.888889652</v>
      </c>
      <c r="E82" s="16">
        <f t="shared" si="4"/>
        <v>6944444.444444444</v>
      </c>
      <c r="F82" s="16">
        <f t="shared" si="5"/>
        <v>148401.82648402642</v>
      </c>
      <c r="G82" s="16">
        <f t="shared" si="6"/>
        <v>7092846.2709284704</v>
      </c>
      <c r="H82" s="61" t="s">
        <v>298</v>
      </c>
    </row>
    <row r="83" spans="1:11" x14ac:dyDescent="0.25">
      <c r="A83">
        <v>1</v>
      </c>
      <c r="B83" s="61" t="s">
        <v>299</v>
      </c>
      <c r="C83">
        <v>72</v>
      </c>
      <c r="D83" s="16">
        <f t="shared" si="7"/>
        <v>6944444.4444452077</v>
      </c>
      <c r="E83" s="16">
        <f t="shared" si="4"/>
        <v>6944444.444444444</v>
      </c>
      <c r="F83" s="16">
        <f t="shared" si="5"/>
        <v>74200.913242017297</v>
      </c>
      <c r="G83" s="16">
        <f t="shared" si="6"/>
        <v>7018645.3576864609</v>
      </c>
      <c r="H83" s="61" t="s">
        <v>299</v>
      </c>
      <c r="I83" s="16">
        <f>SUM(G12:G83)</f>
        <v>695000000.0000006</v>
      </c>
      <c r="J83" s="16">
        <f>I83-D12</f>
        <v>195000000.0000006</v>
      </c>
      <c r="K83" s="1">
        <f>SUM(F12:F83)</f>
        <v>195000000.00000051</v>
      </c>
    </row>
    <row r="84" spans="1:11" x14ac:dyDescent="0.25">
      <c r="A84" s="62">
        <f>COUNT(A63:A83)</f>
        <v>21</v>
      </c>
      <c r="C84">
        <v>73</v>
      </c>
      <c r="D84" s="16">
        <f t="shared" si="7"/>
        <v>7.6368451118469238E-7</v>
      </c>
      <c r="E84" s="16">
        <f t="shared" si="4"/>
        <v>6944444.444444444</v>
      </c>
      <c r="F84" s="16">
        <f t="shared" si="5"/>
        <v>8.1599166948501371E-9</v>
      </c>
      <c r="G84" s="16">
        <f>SUM(G65:G83)</f>
        <v>146042617.9604263</v>
      </c>
      <c r="K84" s="1">
        <f>K83/C83</f>
        <v>2708333.3333333405</v>
      </c>
    </row>
    <row r="85" spans="1:11" x14ac:dyDescent="0.25">
      <c r="C85">
        <v>74</v>
      </c>
      <c r="D85" s="16">
        <f t="shared" si="7"/>
        <v>-6944444.4444436803</v>
      </c>
      <c r="E85" s="16">
        <f t="shared" si="4"/>
        <v>6944444.444444444</v>
      </c>
      <c r="G85" s="16"/>
    </row>
    <row r="86" spans="1:11" x14ac:dyDescent="0.25">
      <c r="C86">
        <v>75</v>
      </c>
      <c r="D86" s="16">
        <f t="shared" si="7"/>
        <v>-13888888.888888124</v>
      </c>
      <c r="E86" s="16">
        <f t="shared" si="4"/>
        <v>6944444.444444444</v>
      </c>
    </row>
    <row r="87" spans="1:11" x14ac:dyDescent="0.25">
      <c r="C87">
        <v>76</v>
      </c>
      <c r="D87" s="16">
        <f t="shared" si="7"/>
        <v>-20833333.333332568</v>
      </c>
      <c r="E87" s="16">
        <f t="shared" si="4"/>
        <v>6944444.444444444</v>
      </c>
    </row>
    <row r="88" spans="1:11" x14ac:dyDescent="0.25">
      <c r="C88">
        <v>77</v>
      </c>
      <c r="D88" s="16">
        <f t="shared" si="7"/>
        <v>-27777777.777777012</v>
      </c>
      <c r="E88" s="16">
        <f t="shared" si="4"/>
        <v>6944444.444444444</v>
      </c>
    </row>
    <row r="89" spans="1:11" x14ac:dyDescent="0.25">
      <c r="C89">
        <v>78</v>
      </c>
      <c r="D89" s="16">
        <f t="shared" si="7"/>
        <v>-34722222.222221456</v>
      </c>
      <c r="E89" s="16">
        <f t="shared" si="4"/>
        <v>6944444.444444444</v>
      </c>
    </row>
    <row r="90" spans="1:11" x14ac:dyDescent="0.25">
      <c r="C90">
        <v>79</v>
      </c>
      <c r="D90" s="16">
        <f t="shared" si="7"/>
        <v>-41666666.666665897</v>
      </c>
      <c r="E90" s="16">
        <f t="shared" si="4"/>
        <v>6944444.444444444</v>
      </c>
    </row>
    <row r="91" spans="1:11" x14ac:dyDescent="0.25">
      <c r="C91">
        <v>80</v>
      </c>
      <c r="D91" s="16">
        <f t="shared" si="7"/>
        <v>-48611111.111110345</v>
      </c>
      <c r="E91" s="16">
        <f t="shared" si="4"/>
        <v>6944444.444444444</v>
      </c>
    </row>
    <row r="92" spans="1:11" x14ac:dyDescent="0.25">
      <c r="C92">
        <v>81</v>
      </c>
      <c r="D92" s="16">
        <f t="shared" si="7"/>
        <v>-55555555.555554792</v>
      </c>
      <c r="E92" s="16">
        <f t="shared" si="4"/>
        <v>6944444.444444444</v>
      </c>
    </row>
    <row r="93" spans="1:11" x14ac:dyDescent="0.25">
      <c r="C93">
        <v>82</v>
      </c>
      <c r="D93" s="16">
        <f t="shared" si="7"/>
        <v>-62499999.99999924</v>
      </c>
      <c r="E93" s="16">
        <f t="shared" si="4"/>
        <v>6944444.444444444</v>
      </c>
    </row>
    <row r="94" spans="1:11" x14ac:dyDescent="0.25">
      <c r="C94">
        <v>83</v>
      </c>
      <c r="D94" s="16">
        <f t="shared" si="7"/>
        <v>-69444444.444443688</v>
      </c>
      <c r="E94" s="16">
        <f t="shared" si="4"/>
        <v>6944444.444444444</v>
      </c>
    </row>
    <row r="95" spans="1:11" x14ac:dyDescent="0.25">
      <c r="C95">
        <v>84</v>
      </c>
      <c r="D95" s="16">
        <f t="shared" si="7"/>
        <v>-76388888.888888136</v>
      </c>
      <c r="E95" s="16">
        <f t="shared" si="4"/>
        <v>6944444.444444444</v>
      </c>
    </row>
    <row r="96" spans="1:11" x14ac:dyDescent="0.25">
      <c r="C96">
        <v>85</v>
      </c>
      <c r="D96" s="16">
        <f t="shared" si="7"/>
        <v>-83333333.333332583</v>
      </c>
      <c r="E96" s="16">
        <f t="shared" si="4"/>
        <v>6944444.444444444</v>
      </c>
    </row>
    <row r="97" spans="3:5" x14ac:dyDescent="0.25">
      <c r="C97">
        <v>86</v>
      </c>
      <c r="D97" s="16">
        <f t="shared" si="7"/>
        <v>-90277777.777777031</v>
      </c>
      <c r="E97" s="16">
        <f t="shared" si="4"/>
        <v>6944444.444444444</v>
      </c>
    </row>
    <row r="98" spans="3:5" x14ac:dyDescent="0.25">
      <c r="C98">
        <v>87</v>
      </c>
      <c r="D98" s="16">
        <f t="shared" si="7"/>
        <v>-97222222.222221479</v>
      </c>
      <c r="E98" s="16">
        <f t="shared" si="4"/>
        <v>6944444.444444444</v>
      </c>
    </row>
    <row r="99" spans="3:5" x14ac:dyDescent="0.25">
      <c r="C99">
        <v>88</v>
      </c>
      <c r="D99" s="16">
        <f t="shared" si="7"/>
        <v>-104166666.66666593</v>
      </c>
      <c r="E99" s="16">
        <f t="shared" si="4"/>
        <v>6944444.444444444</v>
      </c>
    </row>
    <row r="100" spans="3:5" x14ac:dyDescent="0.25">
      <c r="C100">
        <v>89</v>
      </c>
      <c r="D100" s="16">
        <f t="shared" si="7"/>
        <v>-111111111.11111037</v>
      </c>
      <c r="E100" s="16">
        <f t="shared" si="4"/>
        <v>6944444.444444444</v>
      </c>
    </row>
    <row r="101" spans="3:5" x14ac:dyDescent="0.25">
      <c r="C101">
        <v>90</v>
      </c>
      <c r="D101" s="16">
        <f t="shared" si="7"/>
        <v>-118055555.55555482</v>
      </c>
      <c r="E101" s="16">
        <f t="shared" si="4"/>
        <v>6944444.444444444</v>
      </c>
    </row>
    <row r="102" spans="3:5" x14ac:dyDescent="0.25">
      <c r="C102">
        <v>91</v>
      </c>
      <c r="D102" s="16">
        <f t="shared" si="7"/>
        <v>-124999999.99999927</v>
      </c>
      <c r="E102" s="16">
        <f t="shared" si="4"/>
        <v>6944444.444444444</v>
      </c>
    </row>
    <row r="103" spans="3:5" x14ac:dyDescent="0.25">
      <c r="C103">
        <v>92</v>
      </c>
      <c r="D103" s="16">
        <f t="shared" si="7"/>
        <v>-131944444.44444372</v>
      </c>
      <c r="E103" s="16">
        <f t="shared" si="4"/>
        <v>6944444.444444444</v>
      </c>
    </row>
    <row r="104" spans="3:5" x14ac:dyDescent="0.25">
      <c r="C104">
        <v>93</v>
      </c>
      <c r="D104" s="16">
        <f t="shared" si="7"/>
        <v>-138888888.88888815</v>
      </c>
      <c r="E104" s="16">
        <f t="shared" si="4"/>
        <v>6944444.444444444</v>
      </c>
    </row>
    <row r="105" spans="3:5" x14ac:dyDescent="0.25">
      <c r="C105">
        <v>94</v>
      </c>
      <c r="D105" s="16">
        <f t="shared" si="7"/>
        <v>-145833333.3333326</v>
      </c>
      <c r="E105" s="16">
        <f t="shared" si="4"/>
        <v>6944444.444444444</v>
      </c>
    </row>
    <row r="106" spans="3:5" x14ac:dyDescent="0.25">
      <c r="C106">
        <v>95</v>
      </c>
      <c r="D106" s="16">
        <f t="shared" si="7"/>
        <v>-152777777.77777705</v>
      </c>
      <c r="E106" s="16">
        <f t="shared" si="4"/>
        <v>6944444.444444444</v>
      </c>
    </row>
    <row r="107" spans="3:5" x14ac:dyDescent="0.25">
      <c r="C107">
        <v>96</v>
      </c>
      <c r="D107" s="16">
        <f t="shared" si="7"/>
        <v>-159722222.22222149</v>
      </c>
      <c r="E107" s="16">
        <f t="shared" si="4"/>
        <v>6944444.444444444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6"/>
  <sheetViews>
    <sheetView workbookViewId="0">
      <selection activeCell="C16" sqref="C16"/>
    </sheetView>
  </sheetViews>
  <sheetFormatPr defaultRowHeight="15" x14ac:dyDescent="0.25"/>
  <cols>
    <col min="1" max="1" width="3.5703125" bestFit="1" customWidth="1"/>
    <col min="2" max="2" width="44.85546875" style="1" bestFit="1" customWidth="1"/>
    <col min="3" max="3" width="4.28515625" style="24" bestFit="1" customWidth="1"/>
    <col min="4" max="4" width="11.42578125" style="1" bestFit="1" customWidth="1"/>
    <col min="5" max="5" width="12.42578125" bestFit="1" customWidth="1"/>
    <col min="7" max="7" width="3.85546875" bestFit="1" customWidth="1"/>
    <col min="8" max="8" width="16.42578125" bestFit="1" customWidth="1"/>
    <col min="9" max="9" width="20" bestFit="1" customWidth="1"/>
    <col min="10" max="11" width="16.42578125" bestFit="1" customWidth="1"/>
  </cols>
  <sheetData>
    <row r="1" spans="1:12" x14ac:dyDescent="0.25">
      <c r="A1" s="70" t="s">
        <v>200</v>
      </c>
      <c r="B1" s="70"/>
      <c r="C1" s="70"/>
      <c r="D1" s="70"/>
      <c r="E1" s="70"/>
      <c r="G1" s="71" t="s">
        <v>201</v>
      </c>
      <c r="H1" s="71"/>
      <c r="I1" s="71"/>
      <c r="J1" s="1"/>
    </row>
    <row r="2" spans="1:12" ht="26.25" customHeight="1" x14ac:dyDescent="0.25">
      <c r="A2" s="26" t="s">
        <v>189</v>
      </c>
      <c r="B2" s="27" t="s">
        <v>198</v>
      </c>
      <c r="C2" s="28" t="s">
        <v>199</v>
      </c>
      <c r="D2" s="27" t="s">
        <v>191</v>
      </c>
      <c r="E2" s="26" t="s">
        <v>17</v>
      </c>
      <c r="G2" s="26" t="s">
        <v>189</v>
      </c>
      <c r="H2" s="26" t="s">
        <v>190</v>
      </c>
      <c r="I2" s="26" t="s">
        <v>203</v>
      </c>
      <c r="J2" s="26" t="s">
        <v>204</v>
      </c>
      <c r="K2" s="26" t="s">
        <v>205</v>
      </c>
      <c r="L2" t="s">
        <v>202</v>
      </c>
    </row>
    <row r="3" spans="1:12" x14ac:dyDescent="0.25">
      <c r="A3" s="4">
        <v>1</v>
      </c>
      <c r="B3" s="5" t="s">
        <v>187</v>
      </c>
      <c r="C3" s="25">
        <v>1</v>
      </c>
      <c r="D3" s="5">
        <v>2000000</v>
      </c>
      <c r="E3" s="5">
        <f>C3*D3</f>
        <v>2000000</v>
      </c>
      <c r="G3" s="4">
        <v>1</v>
      </c>
      <c r="H3" s="4" t="s">
        <v>184</v>
      </c>
      <c r="I3" s="5">
        <v>15000000</v>
      </c>
      <c r="J3" s="5">
        <f>I3*70/100</f>
        <v>10500000</v>
      </c>
      <c r="K3" s="5">
        <f>I3*30/100</f>
        <v>4500000</v>
      </c>
    </row>
    <row r="4" spans="1:12" x14ac:dyDescent="0.25">
      <c r="A4" s="4">
        <v>2</v>
      </c>
      <c r="B4" s="4" t="s">
        <v>188</v>
      </c>
      <c r="C4" s="25">
        <v>6</v>
      </c>
      <c r="D4" s="5">
        <v>1500000</v>
      </c>
      <c r="E4" s="5">
        <f t="shared" ref="E4:E11" si="0">C4*D4</f>
        <v>9000000</v>
      </c>
      <c r="G4" s="4">
        <v>2</v>
      </c>
      <c r="H4" s="4" t="s">
        <v>114</v>
      </c>
      <c r="I4" s="5">
        <v>15000000</v>
      </c>
      <c r="J4" s="5">
        <f t="shared" ref="J4:J7" si="1">I4*70/100</f>
        <v>10500000</v>
      </c>
      <c r="K4" s="5">
        <f t="shared" ref="K4:K7" si="2">I4*30/100</f>
        <v>4500000</v>
      </c>
    </row>
    <row r="5" spans="1:12" x14ac:dyDescent="0.25">
      <c r="A5" s="4">
        <v>3</v>
      </c>
      <c r="B5" s="4" t="s">
        <v>183</v>
      </c>
      <c r="C5" s="25">
        <v>2</v>
      </c>
      <c r="D5" s="5">
        <v>520000</v>
      </c>
      <c r="E5" s="5">
        <f t="shared" si="0"/>
        <v>1040000</v>
      </c>
      <c r="G5" s="4">
        <v>3</v>
      </c>
      <c r="H5" s="4" t="s">
        <v>133</v>
      </c>
      <c r="I5" s="5">
        <v>15000000</v>
      </c>
      <c r="J5" s="5">
        <f t="shared" si="1"/>
        <v>10500000</v>
      </c>
      <c r="K5" s="5">
        <f t="shared" si="2"/>
        <v>4500000</v>
      </c>
    </row>
    <row r="6" spans="1:12" x14ac:dyDescent="0.25">
      <c r="A6" s="4">
        <v>4</v>
      </c>
      <c r="B6" s="4" t="s">
        <v>195</v>
      </c>
      <c r="C6" s="25">
        <v>1</v>
      </c>
      <c r="D6" s="5">
        <v>300000</v>
      </c>
      <c r="E6" s="5">
        <f t="shared" si="0"/>
        <v>300000</v>
      </c>
      <c r="G6" s="4">
        <v>4</v>
      </c>
      <c r="H6" s="4" t="s">
        <v>185</v>
      </c>
      <c r="I6" s="5">
        <v>15000000</v>
      </c>
      <c r="J6" s="5">
        <f t="shared" si="1"/>
        <v>10500000</v>
      </c>
      <c r="K6" s="5">
        <f t="shared" si="2"/>
        <v>4500000</v>
      </c>
    </row>
    <row r="7" spans="1:12" x14ac:dyDescent="0.25">
      <c r="A7" s="4">
        <v>5</v>
      </c>
      <c r="B7" s="5" t="s">
        <v>192</v>
      </c>
      <c r="C7" s="25">
        <v>7</v>
      </c>
      <c r="D7" s="5">
        <v>1500000</v>
      </c>
      <c r="E7" s="5">
        <f t="shared" si="0"/>
        <v>10500000</v>
      </c>
      <c r="G7" s="4">
        <v>5</v>
      </c>
      <c r="H7" s="4" t="s">
        <v>142</v>
      </c>
      <c r="I7" s="5">
        <v>15000000</v>
      </c>
      <c r="J7" s="5">
        <f t="shared" si="1"/>
        <v>10500000</v>
      </c>
      <c r="K7" s="5">
        <f t="shared" si="2"/>
        <v>4500000</v>
      </c>
    </row>
    <row r="8" spans="1:12" x14ac:dyDescent="0.25">
      <c r="A8" s="4">
        <v>6</v>
      </c>
      <c r="B8" s="5" t="s">
        <v>196</v>
      </c>
      <c r="C8" s="25">
        <v>7</v>
      </c>
      <c r="D8" s="5">
        <v>650000</v>
      </c>
      <c r="E8" s="5">
        <f t="shared" si="0"/>
        <v>4550000</v>
      </c>
      <c r="G8" s="4"/>
      <c r="H8" s="5"/>
      <c r="I8" s="4"/>
      <c r="J8" s="4"/>
      <c r="K8" s="4"/>
    </row>
    <row r="9" spans="1:12" x14ac:dyDescent="0.25">
      <c r="A9" s="4">
        <v>7</v>
      </c>
      <c r="B9" s="4" t="s">
        <v>193</v>
      </c>
      <c r="C9" s="25">
        <v>1</v>
      </c>
      <c r="D9" s="5">
        <v>650000</v>
      </c>
      <c r="E9" s="5">
        <f t="shared" si="0"/>
        <v>650000</v>
      </c>
      <c r="G9" s="4"/>
      <c r="H9" s="5"/>
      <c r="I9" s="5">
        <f>SUM(I3:I8)</f>
        <v>75000000</v>
      </c>
      <c r="J9" s="5">
        <f>SUM(J3:J8)</f>
        <v>52500000</v>
      </c>
      <c r="K9" s="5">
        <f>SUM(K3:K8)</f>
        <v>22500000</v>
      </c>
    </row>
    <row r="10" spans="1:12" x14ac:dyDescent="0.25">
      <c r="A10" s="4">
        <v>8</v>
      </c>
      <c r="B10" s="4" t="s">
        <v>194</v>
      </c>
      <c r="C10" s="25">
        <v>1</v>
      </c>
      <c r="D10" s="5">
        <v>650000</v>
      </c>
      <c r="E10" s="5">
        <f t="shared" si="0"/>
        <v>650000</v>
      </c>
    </row>
    <row r="11" spans="1:12" x14ac:dyDescent="0.25">
      <c r="A11" s="4">
        <v>9</v>
      </c>
      <c r="B11" s="5" t="s">
        <v>197</v>
      </c>
      <c r="C11" s="25">
        <v>1</v>
      </c>
      <c r="D11" s="5">
        <v>300000</v>
      </c>
      <c r="E11" s="5">
        <f t="shared" si="0"/>
        <v>300000</v>
      </c>
    </row>
    <row r="12" spans="1:12" x14ac:dyDescent="0.25">
      <c r="A12" s="4">
        <v>10</v>
      </c>
      <c r="B12" s="4" t="s">
        <v>186</v>
      </c>
      <c r="C12" s="25">
        <v>17</v>
      </c>
      <c r="D12" s="5">
        <v>500000</v>
      </c>
      <c r="E12" s="5">
        <f>C12*D12</f>
        <v>8500000</v>
      </c>
    </row>
    <row r="13" spans="1:12" x14ac:dyDescent="0.25">
      <c r="A13" s="4"/>
      <c r="B13" s="5"/>
      <c r="C13" s="25"/>
      <c r="D13" s="5"/>
      <c r="E13" s="4"/>
    </row>
    <row r="14" spans="1:12" x14ac:dyDescent="0.25">
      <c r="A14" s="4"/>
      <c r="B14" s="5" t="s">
        <v>206</v>
      </c>
      <c r="C14" s="25"/>
      <c r="D14" s="5"/>
      <c r="E14" s="5">
        <f>SUM(E3:E13)</f>
        <v>37490000</v>
      </c>
    </row>
    <row r="15" spans="1:12" x14ac:dyDescent="0.25">
      <c r="A15" s="4"/>
      <c r="B15" s="5" t="s">
        <v>207</v>
      </c>
      <c r="C15" s="25"/>
      <c r="D15" s="5"/>
      <c r="E15" s="5">
        <f>K9</f>
        <v>22500000</v>
      </c>
    </row>
    <row r="16" spans="1:12" x14ac:dyDescent="0.25">
      <c r="A16" s="4"/>
      <c r="B16" s="8" t="s">
        <v>208</v>
      </c>
      <c r="C16" s="29"/>
      <c r="D16" s="8"/>
      <c r="E16" s="8">
        <f>E14-E15</f>
        <v>14990000</v>
      </c>
    </row>
  </sheetData>
  <mergeCells count="2">
    <mergeCell ref="A1:E1"/>
    <mergeCell ref="G1:I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KEUANGAN</vt:lpstr>
      <vt:lpstr>ASET VISATAKITA</vt:lpstr>
      <vt:lpstr>Sheet2</vt:lpstr>
      <vt:lpstr>Pendapata Rutin</vt:lpstr>
      <vt:lpstr>Pendapatan 2017</vt:lpstr>
      <vt:lpstr>Pendapatan Polda</vt:lpstr>
      <vt:lpstr>Sheet1</vt:lpstr>
      <vt:lpstr>Bandung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Windows User</cp:lastModifiedBy>
  <dcterms:created xsi:type="dcterms:W3CDTF">2013-04-11T19:52:06Z</dcterms:created>
  <dcterms:modified xsi:type="dcterms:W3CDTF">2020-02-24T01:22:04Z</dcterms:modified>
</cp:coreProperties>
</file>